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ad.sigov.si\DAT\MK\DKD-MuzejiArhiviKnjiznice\KNJIŽNIČARSTVO\AKTUALNO POP\JAVNA OBRAVNAVA\"/>
    </mc:Choice>
  </mc:AlternateContent>
  <xr:revisionPtr revIDLastSave="0" documentId="8_{AFD27BDE-4C6D-42F4-B521-B602F0DFD9F1}" xr6:coauthVersionLast="44" xr6:coauthVersionMax="44" xr10:uidLastSave="{00000000-0000-0000-0000-000000000000}"/>
  <bookViews>
    <workbookView xWindow="-120" yWindow="-120" windowWidth="29040" windowHeight="17790" xr2:uid="{00000000-000D-0000-FFFF-FFFF00000000}"/>
  </bookViews>
  <sheets>
    <sheet name="Izračun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6" i="11" l="1"/>
  <c r="K27" i="11"/>
  <c r="K28" i="11"/>
  <c r="K29" i="11"/>
  <c r="H28" i="11"/>
  <c r="H27" i="11"/>
  <c r="K23" i="11"/>
  <c r="H23" i="11"/>
  <c r="K22" i="11"/>
  <c r="H22" i="11"/>
  <c r="H29" i="11"/>
  <c r="H26" i="11"/>
  <c r="K25" i="11"/>
  <c r="H25" i="11"/>
  <c r="H24" i="11"/>
  <c r="K24" i="11" s="1"/>
  <c r="H21" i="11"/>
  <c r="K21" i="11" s="1"/>
  <c r="H20" i="11"/>
  <c r="K20" i="11" s="1"/>
  <c r="K19" i="11"/>
  <c r="K18" i="11"/>
  <c r="K17" i="11"/>
  <c r="K16" i="11"/>
  <c r="K15" i="11"/>
  <c r="K14" i="11"/>
  <c r="K13" i="11"/>
  <c r="K12" i="11"/>
  <c r="K9" i="11"/>
  <c r="H8" i="11"/>
  <c r="K10" i="11" s="1"/>
  <c r="E8" i="11"/>
  <c r="K11" i="11" s="1"/>
  <c r="K30" i="11" l="1"/>
</calcChain>
</file>

<file path=xl/sharedStrings.xml><?xml version="1.0" encoding="utf-8"?>
<sst xmlns="http://schemas.openxmlformats.org/spreadsheetml/2006/main" count="72" uniqueCount="50">
  <si>
    <t>Skupaj</t>
  </si>
  <si>
    <t>Vrsta dela</t>
  </si>
  <si>
    <t>Izgradnja knjižnične zbirke</t>
  </si>
  <si>
    <t>Domoznanska dejavnost</t>
  </si>
  <si>
    <t>Druga knjižničarska dela</t>
  </si>
  <si>
    <t>Upravljanje knjižnice</t>
  </si>
  <si>
    <t>Administrativna dela</t>
  </si>
  <si>
    <t>Računovodska dela</t>
  </si>
  <si>
    <t>Druga strokovna dela</t>
  </si>
  <si>
    <t>Komentar</t>
  </si>
  <si>
    <t>Stopnja zaposlovanja (EPZ)</t>
  </si>
  <si>
    <t>Vrsta delavcev</t>
  </si>
  <si>
    <t>Strokovni knjižničarski delavci</t>
  </si>
  <si>
    <t>Drugi strokovni delavci</t>
  </si>
  <si>
    <t>Drugi delavci</t>
  </si>
  <si>
    <t>Drugi strokovni delavci s področja upravljanja</t>
  </si>
  <si>
    <t>Obseg prirasta aktualnega knjižničnega gradiva (i. e.)</t>
  </si>
  <si>
    <t>Delovne naloge na bibliobusu (67. člen)</t>
  </si>
  <si>
    <t>Neposredno delo z uporabniki v osrednji knjižnici (10. člen, alineje 1-10)</t>
  </si>
  <si>
    <t>Delovne naloge na bibliokombiju (67. člen)</t>
  </si>
  <si>
    <t>Strokovni knjižničarski delavci v krajevni knjižnici I (1. enota)</t>
  </si>
  <si>
    <t>Strokovni knjižničarski delavci v krajevni knjižnici I (2. enota)</t>
  </si>
  <si>
    <t>Merila</t>
  </si>
  <si>
    <t>Pravna oseba (splošna knjižnica)</t>
  </si>
  <si>
    <t>Število prebivalcev občin, za katere splošna knjižnica izvaja dejavnost</t>
  </si>
  <si>
    <t>Strokovni knjižničarski delavci v krajevni knjižnici II (1. enota)</t>
  </si>
  <si>
    <t>Strokovni knjižničarski delavci v krajevni knjižnici II (2. enota)</t>
  </si>
  <si>
    <t>Število potencialnih uporabnikov v  gravitacijskem območju krajevne knjižnice</t>
  </si>
  <si>
    <t>Dela navedena v 10. členu od alineje 1 do alineje 10 kot neposredno delo z uporabniki v obratovalnem času knjižnice. Za knjižnice z gravitacijskim območjem, ki je večje od 7000 potencialnih uporabnikov se za vsakih nadaljnjih 7.000 potencialnih uporabnikov upošteva dodatni delavec.</t>
  </si>
  <si>
    <t>Strokovni knjižničarski delavci v krajevni knjižnici I (3. enota)</t>
  </si>
  <si>
    <t>Strokovni knjižničarski delavci v krajevni knjižnici I (4. enota)</t>
  </si>
  <si>
    <t>Strokovni knjižničarski delavci v krajevni knjižnici I (5. enota)</t>
  </si>
  <si>
    <t>Strokovni knjižničarski delavci v krajevni knjižnici II (3. enota)</t>
  </si>
  <si>
    <t>Strokovni knjižničarski delavci v krajevni knjižnici II (4. enota)</t>
  </si>
  <si>
    <t>Strokovni knjižničarski delavci v krajevni knjižnici II (5. enota)</t>
  </si>
  <si>
    <t>Določena je minimalna izhodiščna stopnja zaposlovanja, niso upoštevani delavci za čiščenje in hišniška dela.</t>
  </si>
  <si>
    <t>Določena je minimalna izhodiščna stopnja zaposlovanja.</t>
  </si>
  <si>
    <t>Normativ ne zajema domoznanskega gradiva, upravljanja elektronskih virov dostopnih na daljavo, vrednotenja knjižnične zbirke, popravil in vezave gradiva.</t>
  </si>
  <si>
    <t>Minimalni tedenski obratovalni čas osrednje knjižnice (ure)</t>
  </si>
  <si>
    <t>Minimalno število dejavnosti (80 na 10.000 prebivalcev)</t>
  </si>
  <si>
    <t>Število potujočih knjižnic</t>
  </si>
  <si>
    <t>Strokovni knjižničarski delavci na potujoči knjižnici</t>
  </si>
  <si>
    <t>Dejavnosti (10. člen, alineja 11)</t>
  </si>
  <si>
    <t>Dela navedena v 10. in 36. členu, sodelovanje z lokalno skupnostjo.</t>
  </si>
  <si>
    <t xml:space="preserve">Za knjižnice z gravitacijskim območjem, ki je večje od 7000 potencialnih uporabnikov se za vsakih nadaljnjih 7.000 potencialnih uporabnikov upošteva dodatni delavec na 1000 prebivalcev. </t>
  </si>
  <si>
    <t>Dela navedena v 10. in 47. členu, sodelovanje z lokalno skupnostjo.</t>
  </si>
  <si>
    <t xml:space="preserve">Navodilo: podatke o številu prebivalcev za splošno in krajevne knjižnice se vnese v zeleno obarvana polja, za dodatne krajevne knjižnice je treba dodati vrstice. Vnese se tudi število potujočih knjižnic. </t>
  </si>
  <si>
    <t>Polje z izračunom stopnje zaposlovanja je označeno z rumeno.</t>
  </si>
  <si>
    <t>Dela navedena v 10. členu pri alineji 11 (načrtovanje, organiziranje, izvajanje in vrednotenje različnih oblik dejavnosti: prireditve, organizirana usposabljanja).</t>
  </si>
  <si>
    <t>Priloga 5: Formula za izračun minimalne stopnje zaposlovanja v splošni knjižnici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</si>
</sst>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/>
    <xf numFmtId="0" fontId="1" fillId="0" borderId="1" xfId="0" applyFont="1" applyFill="1" applyBorder="1" applyAlignment="1">
      <alignment wrapText="1"/>
    </xf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/>
    <xf numFmtId="0" fontId="1" fillId="0" borderId="0" xfId="0" applyFont="1" applyBorder="1"/>
    <xf numFmtId="0" fontId="0" fillId="0" borderId="3" xfId="0" applyBorder="1"/>
    <xf numFmtId="2" fontId="0" fillId="0" borderId="1" xfId="0" applyNumberFormat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2" borderId="1" xfId="0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6" xfId="0" applyFont="1" applyBorder="1"/>
    <xf numFmtId="0" fontId="1" fillId="0" borderId="0" xfId="0" applyFont="1" applyFill="1" applyBorder="1"/>
    <xf numFmtId="0" fontId="1" fillId="0" borderId="2" xfId="0" applyFont="1" applyBorder="1"/>
    <xf numFmtId="1" fontId="0" fillId="3" borderId="1" xfId="0" applyNumberFormat="1" applyFill="1" applyBorder="1" applyAlignment="1">
      <alignment wrapText="1"/>
    </xf>
    <xf numFmtId="165" fontId="0" fillId="2" borderId="1" xfId="1" applyNumberFormat="1" applyFont="1" applyFill="1" applyBorder="1" applyAlignment="1">
      <alignment wrapText="1"/>
    </xf>
    <xf numFmtId="1" fontId="0" fillId="0" borderId="1" xfId="0" applyNumberFormat="1" applyBorder="1" applyAlignment="1">
      <alignment wrapText="1"/>
    </xf>
    <xf numFmtId="0" fontId="0" fillId="0" borderId="0" xfId="0" applyFill="1" applyBorder="1" applyAlignment="1"/>
    <xf numFmtId="164" fontId="1" fillId="4" borderId="5" xfId="0" applyNumberFormat="1" applyFont="1" applyFill="1" applyBorder="1" applyAlignment="1">
      <alignment wrapText="1"/>
    </xf>
    <xf numFmtId="1" fontId="0" fillId="0" borderId="7" xfId="0" applyNumberFormat="1" applyBorder="1" applyAlignment="1">
      <alignment wrapText="1"/>
    </xf>
    <xf numFmtId="1" fontId="0" fillId="3" borderId="7" xfId="0" applyNumberFormat="1" applyFill="1" applyBorder="1" applyAlignment="1">
      <alignment wrapText="1"/>
    </xf>
    <xf numFmtId="165" fontId="0" fillId="2" borderId="7" xfId="1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3" fillId="0" borderId="0" xfId="0" applyFont="1" applyBorder="1"/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0"/>
  <sheetViews>
    <sheetView tabSelected="1" zoomScaleNormal="100" workbookViewId="0">
      <selection activeCell="P12" sqref="P12"/>
    </sheetView>
  </sheetViews>
  <sheetFormatPr defaultRowHeight="15" x14ac:dyDescent="0.25"/>
  <cols>
    <col min="1" max="1" width="25.7109375" style="5" customWidth="1"/>
    <col min="2" max="2" width="19.85546875" style="5" customWidth="1"/>
    <col min="3" max="3" width="50.5703125" style="5" customWidth="1"/>
    <col min="4" max="4" width="15.7109375" style="5" customWidth="1"/>
    <col min="5" max="5" width="13.42578125" style="5" customWidth="1"/>
    <col min="6" max="6" width="11.85546875" style="5" customWidth="1"/>
    <col min="7" max="7" width="12.28515625" style="5" customWidth="1"/>
    <col min="8" max="8" width="12.5703125" style="5" customWidth="1"/>
    <col min="9" max="9" width="9.5703125" style="5" customWidth="1"/>
    <col min="10" max="10" width="14.42578125" style="5" customWidth="1"/>
    <col min="11" max="16384" width="9.140625" style="5"/>
  </cols>
  <sheetData>
    <row r="2" spans="1:12" ht="18.75" x14ac:dyDescent="0.3">
      <c r="A2" s="33" t="s">
        <v>49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x14ac:dyDescent="0.25">
      <c r="A3" s="10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x14ac:dyDescent="0.25">
      <c r="A4" s="23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2" ht="16.5" customHeight="1" x14ac:dyDescent="0.25">
      <c r="A5" s="5" t="s">
        <v>47</v>
      </c>
      <c r="B5" s="9"/>
      <c r="C5" s="9"/>
      <c r="D5" s="19"/>
      <c r="E5" s="19"/>
      <c r="F5" s="19"/>
      <c r="G5" s="19"/>
      <c r="H5" s="19"/>
      <c r="I5" s="19"/>
      <c r="J5" s="19"/>
      <c r="K5" s="19"/>
      <c r="L5" s="3"/>
    </row>
    <row r="6" spans="1:12" ht="15" customHeight="1" x14ac:dyDescent="0.25">
      <c r="A6" s="11"/>
      <c r="C6" s="18"/>
      <c r="D6" s="30"/>
      <c r="E6" s="31"/>
      <c r="F6" s="31"/>
      <c r="G6" s="31" t="s">
        <v>22</v>
      </c>
      <c r="H6" s="31"/>
      <c r="I6" s="31"/>
      <c r="J6" s="32"/>
      <c r="K6" s="17"/>
    </row>
    <row r="7" spans="1:12" ht="104.25" customHeight="1" x14ac:dyDescent="0.25">
      <c r="A7" s="1" t="s">
        <v>11</v>
      </c>
      <c r="B7" s="1" t="s">
        <v>1</v>
      </c>
      <c r="C7" s="1" t="s">
        <v>9</v>
      </c>
      <c r="D7" s="4" t="s">
        <v>24</v>
      </c>
      <c r="E7" s="4" t="s">
        <v>16</v>
      </c>
      <c r="F7" s="4" t="s">
        <v>23</v>
      </c>
      <c r="G7" s="4" t="s">
        <v>38</v>
      </c>
      <c r="H7" s="16" t="s">
        <v>39</v>
      </c>
      <c r="I7" s="4" t="s">
        <v>40</v>
      </c>
      <c r="J7" s="4" t="s">
        <v>27</v>
      </c>
      <c r="K7" s="1" t="s">
        <v>10</v>
      </c>
    </row>
    <row r="8" spans="1:12" x14ac:dyDescent="0.25">
      <c r="A8" s="2"/>
      <c r="B8" s="2"/>
      <c r="C8" s="2"/>
      <c r="D8" s="21">
        <v>0</v>
      </c>
      <c r="E8" s="22">
        <f>1500*(D8/10000)</f>
        <v>0</v>
      </c>
      <c r="F8" s="22">
        <v>1</v>
      </c>
      <c r="G8" s="22">
        <v>45</v>
      </c>
      <c r="H8" s="22">
        <f>80*(D8/10000)</f>
        <v>0</v>
      </c>
      <c r="I8" s="2"/>
      <c r="J8" s="2"/>
      <c r="K8" s="2"/>
    </row>
    <row r="9" spans="1:12" s="7" customFormat="1" ht="90" x14ac:dyDescent="0.25">
      <c r="A9" s="2" t="s">
        <v>12</v>
      </c>
      <c r="B9" s="2" t="s">
        <v>18</v>
      </c>
      <c r="C9" s="2" t="s">
        <v>28</v>
      </c>
      <c r="D9" s="8"/>
      <c r="E9" s="8"/>
      <c r="F9" s="8"/>
      <c r="G9" s="8"/>
      <c r="H9" s="8"/>
      <c r="I9" s="8"/>
      <c r="J9" s="8"/>
      <c r="K9" s="12">
        <f>IF(D8&gt;7000,((G8*50)/1524)*(D8/7000),(G8*50)/1524)</f>
        <v>1.4763779527559056</v>
      </c>
    </row>
    <row r="10" spans="1:12" s="7" customFormat="1" ht="45" x14ac:dyDescent="0.25">
      <c r="A10" s="2" t="s">
        <v>12</v>
      </c>
      <c r="B10" s="2" t="s">
        <v>42</v>
      </c>
      <c r="C10" s="2" t="s">
        <v>48</v>
      </c>
      <c r="D10" s="8"/>
      <c r="E10" s="8"/>
      <c r="F10" s="8"/>
      <c r="G10" s="8"/>
      <c r="H10" s="8"/>
      <c r="I10" s="8"/>
      <c r="J10" s="8"/>
      <c r="K10" s="12">
        <f>(H8*4)/1524</f>
        <v>0</v>
      </c>
    </row>
    <row r="11" spans="1:12" s="7" customFormat="1" ht="60" x14ac:dyDescent="0.25">
      <c r="A11" s="2" t="s">
        <v>12</v>
      </c>
      <c r="B11" s="2" t="s">
        <v>2</v>
      </c>
      <c r="C11" s="2" t="s">
        <v>37</v>
      </c>
      <c r="D11" s="8"/>
      <c r="E11" s="8"/>
      <c r="F11" s="8"/>
      <c r="G11" s="8"/>
      <c r="H11" s="8"/>
      <c r="I11" s="8"/>
      <c r="J11" s="8"/>
      <c r="K11" s="12">
        <f>(E8*0.765)/1524</f>
        <v>0</v>
      </c>
    </row>
    <row r="12" spans="1:12" s="7" customFormat="1" ht="30" x14ac:dyDescent="0.25">
      <c r="A12" s="2" t="s">
        <v>12</v>
      </c>
      <c r="B12" s="2" t="s">
        <v>3</v>
      </c>
      <c r="C12" s="2" t="s">
        <v>36</v>
      </c>
      <c r="D12" s="8"/>
      <c r="E12" s="8"/>
      <c r="F12" s="8"/>
      <c r="G12" s="8"/>
      <c r="H12" s="8"/>
      <c r="I12" s="8"/>
      <c r="J12" s="8"/>
      <c r="K12" s="12">
        <f>F8*0.3</f>
        <v>0.3</v>
      </c>
    </row>
    <row r="13" spans="1:12" s="7" customFormat="1" ht="30" x14ac:dyDescent="0.25">
      <c r="A13" s="2" t="s">
        <v>12</v>
      </c>
      <c r="B13" s="2" t="s">
        <v>4</v>
      </c>
      <c r="C13" s="2" t="s">
        <v>36</v>
      </c>
      <c r="D13" s="8"/>
      <c r="E13" s="8"/>
      <c r="F13" s="8"/>
      <c r="G13" s="8"/>
      <c r="H13" s="8"/>
      <c r="I13" s="8"/>
      <c r="J13" s="8"/>
      <c r="K13" s="12">
        <f>F8*0.3</f>
        <v>0.3</v>
      </c>
    </row>
    <row r="14" spans="1:12" s="7" customFormat="1" ht="30" x14ac:dyDescent="0.25">
      <c r="A14" s="2" t="s">
        <v>13</v>
      </c>
      <c r="B14" s="2" t="s">
        <v>8</v>
      </c>
      <c r="C14" s="2" t="s">
        <v>36</v>
      </c>
      <c r="D14" s="8"/>
      <c r="E14" s="8"/>
      <c r="F14" s="8"/>
      <c r="G14" s="8"/>
      <c r="H14" s="8"/>
      <c r="I14" s="8"/>
      <c r="J14" s="8"/>
      <c r="K14" s="12">
        <f>F8*0.35</f>
        <v>0.35</v>
      </c>
    </row>
    <row r="15" spans="1:12" s="7" customFormat="1" ht="30" x14ac:dyDescent="0.25">
      <c r="A15" s="2" t="s">
        <v>13</v>
      </c>
      <c r="B15" s="2" t="s">
        <v>7</v>
      </c>
      <c r="C15" s="2" t="s">
        <v>36</v>
      </c>
      <c r="D15" s="8"/>
      <c r="E15" s="8"/>
      <c r="F15" s="8"/>
      <c r="G15" s="8"/>
      <c r="H15" s="8"/>
      <c r="I15" s="8"/>
      <c r="J15" s="8"/>
      <c r="K15" s="12">
        <f>F8*0.5</f>
        <v>0.5</v>
      </c>
    </row>
    <row r="16" spans="1:12" s="7" customFormat="1" ht="45" x14ac:dyDescent="0.25">
      <c r="A16" s="2" t="s">
        <v>14</v>
      </c>
      <c r="B16" s="2" t="s">
        <v>6</v>
      </c>
      <c r="C16" s="2" t="s">
        <v>35</v>
      </c>
      <c r="D16" s="8"/>
      <c r="E16" s="8"/>
      <c r="F16" s="8"/>
      <c r="G16" s="8"/>
      <c r="H16" s="8"/>
      <c r="I16" s="8"/>
      <c r="J16" s="8"/>
      <c r="K16" s="12">
        <f>F8*0.5</f>
        <v>0.5</v>
      </c>
    </row>
    <row r="17" spans="1:11" ht="30" x14ac:dyDescent="0.25">
      <c r="A17" s="2" t="s">
        <v>15</v>
      </c>
      <c r="B17" s="2" t="s">
        <v>5</v>
      </c>
      <c r="C17" s="2" t="s">
        <v>36</v>
      </c>
      <c r="D17" s="8"/>
      <c r="E17" s="8"/>
      <c r="F17" s="8"/>
      <c r="G17" s="8"/>
      <c r="H17" s="8"/>
      <c r="I17" s="8"/>
      <c r="J17" s="8"/>
      <c r="K17" s="12">
        <f>F8*1</f>
        <v>1</v>
      </c>
    </row>
    <row r="18" spans="1:11" ht="45" x14ac:dyDescent="0.25">
      <c r="A18" s="2" t="s">
        <v>41</v>
      </c>
      <c r="B18" s="2" t="s">
        <v>17</v>
      </c>
      <c r="C18" s="2"/>
      <c r="D18" s="8"/>
      <c r="E18" s="8"/>
      <c r="F18" s="8"/>
      <c r="G18" s="8"/>
      <c r="H18" s="8"/>
      <c r="I18" s="15">
        <v>0</v>
      </c>
      <c r="J18" s="8"/>
      <c r="K18" s="6">
        <f>I18*3</f>
        <v>0</v>
      </c>
    </row>
    <row r="19" spans="1:11" ht="45" x14ac:dyDescent="0.25">
      <c r="A19" s="2" t="s">
        <v>41</v>
      </c>
      <c r="B19" s="2" t="s">
        <v>19</v>
      </c>
      <c r="C19" s="2"/>
      <c r="D19" s="8"/>
      <c r="E19" s="8"/>
      <c r="F19" s="8"/>
      <c r="G19" s="8"/>
      <c r="H19" s="8"/>
      <c r="I19" s="15">
        <v>0</v>
      </c>
      <c r="J19" s="8"/>
      <c r="K19" s="6">
        <f>I19*2</f>
        <v>0</v>
      </c>
    </row>
    <row r="20" spans="1:11" ht="60" x14ac:dyDescent="0.25">
      <c r="A20" s="2" t="s">
        <v>20</v>
      </c>
      <c r="B20" s="2" t="s">
        <v>43</v>
      </c>
      <c r="C20" s="2" t="s">
        <v>44</v>
      </c>
      <c r="D20" s="8"/>
      <c r="E20" s="8"/>
      <c r="F20" s="8"/>
      <c r="G20" s="22">
        <v>20</v>
      </c>
      <c r="H20" s="20">
        <f t="shared" ref="H20:H29" si="0">(J20/1000)*8</f>
        <v>0</v>
      </c>
      <c r="I20" s="8"/>
      <c r="J20" s="21"/>
      <c r="K20" s="13">
        <f>IF(J20&gt;0,IF(J20&gt;7000,(((50*G20)/1524)*(J20/7000))+0.13+((4*H20)/1524),((50*G20)/1524)+0.13+((4*H20)/1524)),0)</f>
        <v>0</v>
      </c>
    </row>
    <row r="21" spans="1:11" ht="60" x14ac:dyDescent="0.25">
      <c r="A21" s="2" t="s">
        <v>21</v>
      </c>
      <c r="B21" s="2" t="s">
        <v>43</v>
      </c>
      <c r="C21" s="2" t="s">
        <v>44</v>
      </c>
      <c r="D21" s="8"/>
      <c r="E21" s="8"/>
      <c r="F21" s="8"/>
      <c r="G21" s="22">
        <v>20</v>
      </c>
      <c r="H21" s="20">
        <f t="shared" si="0"/>
        <v>0</v>
      </c>
      <c r="I21" s="8"/>
      <c r="J21" s="21"/>
      <c r="K21" s="13">
        <f>IF(J21&gt;0,IF(J21&gt;7000,(((50*G21)/1524)*(J21/7000))+0.13+((4*H21)/1524),((50*G21)/1524)+0.13+((4*H21)/1524)),0)</f>
        <v>0</v>
      </c>
    </row>
    <row r="22" spans="1:11" ht="60" x14ac:dyDescent="0.25">
      <c r="A22" s="14" t="s">
        <v>29</v>
      </c>
      <c r="B22" s="2" t="s">
        <v>43</v>
      </c>
      <c r="C22" s="2" t="s">
        <v>44</v>
      </c>
      <c r="D22" s="8"/>
      <c r="E22" s="8"/>
      <c r="F22" s="8"/>
      <c r="G22" s="22">
        <v>20</v>
      </c>
      <c r="H22" s="20">
        <f t="shared" ref="H22:H23" si="1">(J22/1000)*8</f>
        <v>0</v>
      </c>
      <c r="I22" s="8"/>
      <c r="J22" s="21"/>
      <c r="K22" s="13">
        <f>IF(J22&gt;0,IF(J22&gt;7000,(((50*G22)/1524)*(J22/7000))+0.13+((4*H22)/1524),((50*G22)/1524)+0.13+((4*H22)/1524)),0)</f>
        <v>0</v>
      </c>
    </row>
    <row r="23" spans="1:11" ht="60" x14ac:dyDescent="0.25">
      <c r="A23" s="14" t="s">
        <v>30</v>
      </c>
      <c r="B23" s="2" t="s">
        <v>43</v>
      </c>
      <c r="C23" s="2" t="s">
        <v>44</v>
      </c>
      <c r="D23" s="8"/>
      <c r="E23" s="8"/>
      <c r="F23" s="8"/>
      <c r="G23" s="22">
        <v>20</v>
      </c>
      <c r="H23" s="20">
        <f t="shared" si="1"/>
        <v>0</v>
      </c>
      <c r="I23" s="8"/>
      <c r="J23" s="21"/>
      <c r="K23" s="13">
        <f>IF(J23&gt;0,IF(J23&gt;7000,(((50*G23)/1524)*(J23/7000))+0.13+((4*H23)/1524),((50*G23)/1524)+0.13+((4*H23)/1524)),0)</f>
        <v>0</v>
      </c>
    </row>
    <row r="24" spans="1:11" ht="60" x14ac:dyDescent="0.25">
      <c r="A24" s="14" t="s">
        <v>31</v>
      </c>
      <c r="B24" s="2" t="s">
        <v>43</v>
      </c>
      <c r="C24" s="2" t="s">
        <v>44</v>
      </c>
      <c r="D24" s="8"/>
      <c r="E24" s="8"/>
      <c r="F24" s="8"/>
      <c r="G24" s="22">
        <v>20</v>
      </c>
      <c r="H24" s="20">
        <f t="shared" si="0"/>
        <v>0</v>
      </c>
      <c r="I24" s="8"/>
      <c r="J24" s="21"/>
      <c r="K24" s="13">
        <f>IF(J24&gt;0,IF(J24&gt;7000,(((50*G24)/1524)*(J24/7000))+0.13+((4*H24)/1524),((50*G24)/1524)+0.13+((4*H24)/1524)),0)</f>
        <v>0</v>
      </c>
    </row>
    <row r="25" spans="1:11" ht="60" x14ac:dyDescent="0.25">
      <c r="A25" s="2" t="s">
        <v>25</v>
      </c>
      <c r="B25" s="2" t="s">
        <v>45</v>
      </c>
      <c r="C25" s="2"/>
      <c r="D25" s="8"/>
      <c r="E25" s="8"/>
      <c r="F25" s="8"/>
      <c r="G25" s="22">
        <v>10</v>
      </c>
      <c r="H25" s="20">
        <f t="shared" si="0"/>
        <v>0</v>
      </c>
      <c r="I25" s="8"/>
      <c r="J25" s="21"/>
      <c r="K25" s="13">
        <f>IF(J25&gt;0,IF(J25&lt;2500,((50*G25)/1524)+0.07+((4*H25)/1524),"-"),0)</f>
        <v>0</v>
      </c>
    </row>
    <row r="26" spans="1:11" ht="60" x14ac:dyDescent="0.25">
      <c r="A26" s="2" t="s">
        <v>26</v>
      </c>
      <c r="B26" s="2" t="s">
        <v>45</v>
      </c>
      <c r="C26" s="2"/>
      <c r="D26" s="8"/>
      <c r="E26" s="8"/>
      <c r="F26" s="8"/>
      <c r="G26" s="22">
        <v>10</v>
      </c>
      <c r="H26" s="20">
        <f t="shared" si="0"/>
        <v>0</v>
      </c>
      <c r="I26" s="8"/>
      <c r="J26" s="21"/>
      <c r="K26" s="13">
        <f>IF(J26&gt;0,IF(J26&lt;2500,((50*G26)/1524)+0.07+((4*H26)/1524),"-"),0)</f>
        <v>0</v>
      </c>
    </row>
    <row r="27" spans="1:11" ht="60" x14ac:dyDescent="0.25">
      <c r="A27" s="14" t="s">
        <v>32</v>
      </c>
      <c r="B27" s="2" t="s">
        <v>45</v>
      </c>
      <c r="C27" s="2"/>
      <c r="D27" s="8"/>
      <c r="E27" s="8"/>
      <c r="F27" s="8"/>
      <c r="G27" s="22">
        <v>10</v>
      </c>
      <c r="H27" s="20">
        <f t="shared" ref="H27:H28" si="2">(J27/1000)*8</f>
        <v>0</v>
      </c>
      <c r="I27" s="8"/>
      <c r="J27" s="21"/>
      <c r="K27" s="13">
        <f>IF(J27&gt;0,IF(J27&lt;2500,((50*G27)/1524)+0.07+((4*H27)/1524),"-"),0)</f>
        <v>0</v>
      </c>
    </row>
    <row r="28" spans="1:11" ht="60" x14ac:dyDescent="0.25">
      <c r="A28" s="14" t="s">
        <v>33</v>
      </c>
      <c r="B28" s="2" t="s">
        <v>45</v>
      </c>
      <c r="C28" s="2"/>
      <c r="D28" s="8"/>
      <c r="E28" s="8"/>
      <c r="F28" s="8"/>
      <c r="G28" s="22">
        <v>10</v>
      </c>
      <c r="H28" s="20">
        <f t="shared" si="2"/>
        <v>0</v>
      </c>
      <c r="I28" s="8"/>
      <c r="J28" s="21"/>
      <c r="K28" s="13">
        <f>IF(J28&gt;0,IF(J28&lt;2500,((50*G28)/1524)+0.07+((4*H28)/1524),"-"),0)</f>
        <v>0</v>
      </c>
    </row>
    <row r="29" spans="1:11" ht="60" x14ac:dyDescent="0.25">
      <c r="A29" s="14" t="s">
        <v>34</v>
      </c>
      <c r="B29" s="2" t="s">
        <v>45</v>
      </c>
      <c r="C29" s="14"/>
      <c r="D29" s="8"/>
      <c r="E29" s="8"/>
      <c r="F29" s="8"/>
      <c r="G29" s="25">
        <v>10</v>
      </c>
      <c r="H29" s="26">
        <f t="shared" si="0"/>
        <v>0</v>
      </c>
      <c r="I29" s="8"/>
      <c r="J29" s="27"/>
      <c r="K29" s="13">
        <f>IF(J29&gt;0,IF(J29&lt;2500,((50*G29)/1524)+0.07+((4*H29)/1524),"-"),0)</f>
        <v>0</v>
      </c>
    </row>
    <row r="30" spans="1:11" x14ac:dyDescent="0.25">
      <c r="A30" s="16" t="s">
        <v>0</v>
      </c>
      <c r="B30" s="28"/>
      <c r="C30" s="28"/>
      <c r="D30" s="28"/>
      <c r="E30" s="28"/>
      <c r="F30" s="28"/>
      <c r="G30" s="28"/>
      <c r="H30" s="28"/>
      <c r="I30" s="28"/>
      <c r="J30" s="29"/>
      <c r="K30" s="24">
        <f>SUM(K9:K29)</f>
        <v>4.4263779527559057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Izračun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Gorazd Vodeb</dc:creator>
  <cp:lastModifiedBy>Marjan Gujtman</cp:lastModifiedBy>
  <cp:lastPrinted>2018-09-24T08:49:31Z</cp:lastPrinted>
  <dcterms:created xsi:type="dcterms:W3CDTF">2018-09-20T12:05:30Z</dcterms:created>
  <dcterms:modified xsi:type="dcterms:W3CDTF">2020-07-14T05:27:38Z</dcterms:modified>
</cp:coreProperties>
</file>