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5" yWindow="6555" windowWidth="25440" windowHeight="3015"/>
  </bookViews>
  <sheets>
    <sheet name="Cestni promet" sheetId="3" r:id="rId1"/>
    <sheet name="Železniški promet" sheetId="15" r:id="rId2"/>
    <sheet name="Trajnostna mobilnost" sheetId="16" r:id="rId3"/>
    <sheet name="Zračni promet" sheetId="17" r:id="rId4"/>
    <sheet name="Vodni promet" sheetId="18" r:id="rId5"/>
  </sheets>
  <definedNames>
    <definedName name="_xlnm._FilterDatabase" localSheetId="0" hidden="1">'Cestni promet'!$B$9:$AN$9</definedName>
    <definedName name="_xlnm._FilterDatabase" localSheetId="2" hidden="1">'Trajnostna mobilnost'!$B$8:$AK$8</definedName>
    <definedName name="_xlnm._FilterDatabase" localSheetId="4" hidden="1">'Vodni promet'!$B$8:$AI$8</definedName>
    <definedName name="_xlnm._FilterDatabase" localSheetId="3" hidden="1">'Zračni promet'!$B$8:$AI$8</definedName>
    <definedName name="_xlnm._FilterDatabase" localSheetId="1" hidden="1">'Železniški promet'!$B$6:$AK$6</definedName>
    <definedName name="_xlnm.Print_Area" localSheetId="0">'Cestni promet'!$B$1:$AN$192</definedName>
    <definedName name="_xlnm.Print_Area" localSheetId="2">'Trajnostna mobilnost'!$B$2:$AK$58</definedName>
    <definedName name="_xlnm.Print_Area" localSheetId="4">'Vodni promet'!$B$2:$AI$52</definedName>
    <definedName name="_xlnm.Print_Area" localSheetId="3">'Zračni promet'!$B$2:$AI$22</definedName>
    <definedName name="_xlnm.Print_Area" localSheetId="1">'Železniški promet'!$B$2:$AK$75</definedName>
    <definedName name="_xlnm.Print_Titles" localSheetId="0">'Cestni promet'!$9:$9</definedName>
    <definedName name="_xlnm.Print_Titles" localSheetId="2">'Trajnostna mobilnost'!$8:$8</definedName>
    <definedName name="_xlnm.Print_Titles" localSheetId="4">'Vodni promet'!$8:$8</definedName>
    <definedName name="_xlnm.Print_Titles" localSheetId="1">'Železniški promet'!$6:$6</definedName>
    <definedName name="Z_7C70EFEB_30CB_48D8_82AE_B36F100745C3_.wvu.Cols" localSheetId="0" hidden="1">'Cestni promet'!$AJ:$AJ</definedName>
    <definedName name="Z_7C70EFEB_30CB_48D8_82AE_B36F100745C3_.wvu.PrintArea" localSheetId="0" hidden="1">'Cestni promet'!$B$9:$AN$192</definedName>
    <definedName name="Z_7C70EFEB_30CB_48D8_82AE_B36F100745C3_.wvu.PrintTitles" localSheetId="0" hidden="1">'Cestni promet'!$9:$9</definedName>
  </definedNames>
  <calcPr calcId="145621"/>
  <customWorkbookViews>
    <customWorkbookView name="Marjana Cuderman – Osebni pogled" guid="{7C70EFEB-30CB-48D8-82AE-B36F100745C3}" mergeInterval="0" personalView="1" maximized="1" windowWidth="1916" windowHeight="855" activeSheetId="1"/>
  </customWorkbookViews>
</workbook>
</file>

<file path=xl/calcChain.xml><?xml version="1.0" encoding="utf-8"?>
<calcChain xmlns="http://schemas.openxmlformats.org/spreadsheetml/2006/main">
  <c r="E68" i="3" l="1"/>
  <c r="E67" i="3"/>
  <c r="M11" i="18" l="1"/>
  <c r="M23" i="16" l="1"/>
  <c r="M10" i="15" l="1"/>
  <c r="G22" i="15"/>
  <c r="M19" i="15" l="1"/>
  <c r="G70" i="3" l="1"/>
  <c r="G121" i="3" l="1"/>
  <c r="M71" i="3" l="1"/>
  <c r="M81" i="3"/>
  <c r="G81" i="3"/>
  <c r="G167" i="3" l="1"/>
  <c r="G106" i="3"/>
  <c r="G105" i="3"/>
  <c r="G54" i="3"/>
  <c r="G78" i="3"/>
  <c r="G159" i="3"/>
  <c r="G73" i="3"/>
  <c r="G82" i="3"/>
  <c r="M52" i="3"/>
  <c r="G52" i="3"/>
  <c r="G79" i="3"/>
  <c r="G39" i="3"/>
  <c r="G74" i="3"/>
  <c r="M53" i="3"/>
  <c r="G137" i="3"/>
  <c r="G88" i="3" l="1"/>
  <c r="G131" i="3"/>
  <c r="G44" i="3" l="1"/>
  <c r="M73" i="3"/>
  <c r="M82" i="3"/>
  <c r="M131" i="3"/>
  <c r="M88" i="3"/>
  <c r="G129" i="3"/>
  <c r="G99" i="3"/>
  <c r="M72" i="3"/>
  <c r="G91" i="3" l="1"/>
  <c r="G72" i="3"/>
  <c r="M62" i="3" l="1"/>
  <c r="M65" i="3" l="1"/>
  <c r="G134" i="3" l="1"/>
  <c r="M61" i="3" l="1"/>
  <c r="M64" i="3"/>
  <c r="M60" i="3" l="1"/>
  <c r="G178" i="3" l="1"/>
  <c r="M191" i="3" l="1"/>
  <c r="M83" i="3" l="1"/>
  <c r="M117" i="3" l="1"/>
  <c r="G120" i="3"/>
  <c r="G117" i="3" l="1"/>
  <c r="G19" i="3" l="1"/>
  <c r="M10" i="3"/>
  <c r="M180" i="3"/>
  <c r="M166" i="3"/>
  <c r="M165" i="3"/>
  <c r="G169" i="3"/>
  <c r="G98" i="3"/>
  <c r="G83" i="3" l="1"/>
  <c r="G103" i="3" l="1"/>
  <c r="M179" i="3" l="1"/>
  <c r="G179" i="3" l="1"/>
  <c r="M162" i="3" s="1"/>
</calcChain>
</file>

<file path=xl/sharedStrings.xml><?xml version="1.0" encoding="utf-8"?>
<sst xmlns="http://schemas.openxmlformats.org/spreadsheetml/2006/main" count="4085" uniqueCount="1779">
  <si>
    <t>Koda</t>
  </si>
  <si>
    <t>Ukrep</t>
  </si>
  <si>
    <t>Recikliranje in uporaba lastnih odpadkov pri gradnji</t>
  </si>
  <si>
    <t>nosilec</t>
  </si>
  <si>
    <t xml:space="preserve">izvedba </t>
  </si>
  <si>
    <t>priprava</t>
  </si>
  <si>
    <t>vrsta aktivnosti</t>
  </si>
  <si>
    <t>opomba</t>
  </si>
  <si>
    <t>pričakovani rezultati</t>
  </si>
  <si>
    <t>Opis ukrepov</t>
  </si>
  <si>
    <t>avtocesta Draženci–Gruškovje (HR)</t>
  </si>
  <si>
    <t>Ro.10</t>
  </si>
  <si>
    <t>Ro.31</t>
  </si>
  <si>
    <t>M.11</t>
  </si>
  <si>
    <t>A.11</t>
  </si>
  <si>
    <t>Ro.1.1</t>
  </si>
  <si>
    <t>Ro.2.1</t>
  </si>
  <si>
    <t>Ro.3.1</t>
  </si>
  <si>
    <t>Ro.4.1</t>
  </si>
  <si>
    <t>Ro.2.2</t>
  </si>
  <si>
    <t>Ro.3.2</t>
  </si>
  <si>
    <t>Ro.4.2</t>
  </si>
  <si>
    <t>Ro.48.1</t>
  </si>
  <si>
    <t>Ro.47.1</t>
  </si>
  <si>
    <t>Ro.46.1</t>
  </si>
  <si>
    <t>Ro.45.1</t>
  </si>
  <si>
    <t>Ro.44.1</t>
  </si>
  <si>
    <t>Ro.43.1</t>
  </si>
  <si>
    <t>Ro.42.1</t>
  </si>
  <si>
    <t>Ro.41.1</t>
  </si>
  <si>
    <t>Ro.37.1</t>
  </si>
  <si>
    <t>Ro.36.1</t>
  </si>
  <si>
    <t>Ro.35.1</t>
  </si>
  <si>
    <t>Ro.34.1</t>
  </si>
  <si>
    <t>Ro.33.1</t>
  </si>
  <si>
    <t>Ro.32.1</t>
  </si>
  <si>
    <t>Ro.31.1</t>
  </si>
  <si>
    <t>Ro.22.1</t>
  </si>
  <si>
    <t>Ro.21.1</t>
  </si>
  <si>
    <t>Ro.20.1</t>
  </si>
  <si>
    <t>Ro.19.1</t>
  </si>
  <si>
    <t>Ro.18.1</t>
  </si>
  <si>
    <t>Ro.17.1</t>
  </si>
  <si>
    <t>Ro.16.1</t>
  </si>
  <si>
    <t>Ro.15.1</t>
  </si>
  <si>
    <t>Ro.14.1</t>
  </si>
  <si>
    <t>Ro.13.1</t>
  </si>
  <si>
    <t>Ro.12.1</t>
  </si>
  <si>
    <t>Ro.11.1</t>
  </si>
  <si>
    <t>Ro.10.1</t>
  </si>
  <si>
    <t>Ro.9.1</t>
  </si>
  <si>
    <t>Ro.8.1</t>
  </si>
  <si>
    <t>Ro.7.1</t>
  </si>
  <si>
    <t>Ro.6.1</t>
  </si>
  <si>
    <t>Ro.5.1</t>
  </si>
  <si>
    <t>Ro.6.2</t>
  </si>
  <si>
    <t>Ro.6.3</t>
  </si>
  <si>
    <t>Ro.7.2</t>
  </si>
  <si>
    <t>Ro.7.3</t>
  </si>
  <si>
    <t>Ro.10.2</t>
  </si>
  <si>
    <t>Ro.11.2</t>
  </si>
  <si>
    <t>Ro.12.2</t>
  </si>
  <si>
    <t>Ro.12.3</t>
  </si>
  <si>
    <t>Ro.13.2</t>
  </si>
  <si>
    <t>Ro.13.3</t>
  </si>
  <si>
    <t>Ro.14.2</t>
  </si>
  <si>
    <t>Ro.14.3</t>
  </si>
  <si>
    <t>Ro.15.2</t>
  </si>
  <si>
    <t>Ro.16.2</t>
  </si>
  <si>
    <t>Ro.16.3</t>
  </si>
  <si>
    <t>Ro.17.2</t>
  </si>
  <si>
    <t>Ro.17.3</t>
  </si>
  <si>
    <t>Ro.18.2</t>
  </si>
  <si>
    <t>Ro.18.3</t>
  </si>
  <si>
    <t>Ro.20.2</t>
  </si>
  <si>
    <t>Ro.22.2</t>
  </si>
  <si>
    <t>Ro.32.2</t>
  </si>
  <si>
    <t>Ro.32.3</t>
  </si>
  <si>
    <t>Ro.33.2</t>
  </si>
  <si>
    <t>Ro.34.2</t>
  </si>
  <si>
    <t>Ro.35.2</t>
  </si>
  <si>
    <t>Ro.37.2</t>
  </si>
  <si>
    <t>Ro.42.2</t>
  </si>
  <si>
    <t>Ro.42.3</t>
  </si>
  <si>
    <t>Ro.45.2</t>
  </si>
  <si>
    <t>U.17.1</t>
  </si>
  <si>
    <t>-</t>
  </si>
  <si>
    <t>2015-2016</t>
  </si>
  <si>
    <t>2016-2017</t>
  </si>
  <si>
    <t>2015-2018</t>
  </si>
  <si>
    <t>Proračun RS</t>
  </si>
  <si>
    <t>2018-2020</t>
  </si>
  <si>
    <t>2016-2018</t>
  </si>
  <si>
    <t>do 2020</t>
  </si>
  <si>
    <t>Načrtovanje vzdrževanja skladno z uporabo sodobnih modelov, ki temeljijo na realnih podatkih</t>
  </si>
  <si>
    <t>Načrtovanje vzdrževanja s podporo informacijskega sistema</t>
  </si>
  <si>
    <t>stalen</t>
  </si>
  <si>
    <t>Naročniki</t>
  </si>
  <si>
    <t>Operativni program za hrup</t>
  </si>
  <si>
    <t>izdelan operativni program s konkretnimi ukrepi varovanja pred hrupom</t>
  </si>
  <si>
    <t>Upoštevati pri pripravi projektov</t>
  </si>
  <si>
    <t>upoštevanje okoljskih omejitev z vidika naravnega in bivalnega okolja</t>
  </si>
  <si>
    <t>Upošteva se pri pripravi projektov tam kjer je primerno, smiselno in uporabno</t>
  </si>
  <si>
    <t>zmanjšanje količine odpadnih materialov</t>
  </si>
  <si>
    <t>Priprava PN in izdelati smernice</t>
  </si>
  <si>
    <t>pridobljene smernice</t>
  </si>
  <si>
    <t>po pridobljenih smernicah se ta priporočila upoštevajo pri načrtovanju konkretnih projektov, predvidoma po letu 2016</t>
  </si>
  <si>
    <t>v vseh fazah priprave projektov</t>
  </si>
  <si>
    <t>povečanje varnosti in doseganje okoljskih ciljev</t>
  </si>
  <si>
    <t>povečanje mobilnosti</t>
  </si>
  <si>
    <t>DRSI</t>
  </si>
  <si>
    <t>2017-2020</t>
  </si>
  <si>
    <t>2020-2030</t>
  </si>
  <si>
    <t>po 2020</t>
  </si>
  <si>
    <t>po 2030</t>
  </si>
  <si>
    <t>2019-2020</t>
  </si>
  <si>
    <t>Uskladitev zakonodaje</t>
  </si>
  <si>
    <t xml:space="preserve">MZI določi kriterije za določitev prioritetnih ukrepov. Na podlagi teh kriterijev in letnih meritev upravljavec izdela 5-letni načrt vzdrževanja, ki ga novelira vsake dve leti in preda v potrditev na Vlado. </t>
  </si>
  <si>
    <t>optimizacija logističnih procesov</t>
  </si>
  <si>
    <t>Logistični centri</t>
  </si>
  <si>
    <t>Priporočila za zmanjševanja vplivov na okolje</t>
  </si>
  <si>
    <t>izgradnja odseka</t>
  </si>
  <si>
    <t>DARS</t>
  </si>
  <si>
    <t>zmanjšanje zastojev</t>
  </si>
  <si>
    <t>Obnova obstoječe cevi predora Karavanke</t>
  </si>
  <si>
    <t>projektna dokumentacija</t>
  </si>
  <si>
    <t>izgradnja druge cevi</t>
  </si>
  <si>
    <t>obnova obstoječe cevi</t>
  </si>
  <si>
    <t>povečanje prometne varnosti</t>
  </si>
  <si>
    <t>Ureditev počivališč/parkirišč</t>
  </si>
  <si>
    <t>povezava med ukrepi</t>
  </si>
  <si>
    <t>U</t>
  </si>
  <si>
    <t>vsi ukrepi</t>
  </si>
  <si>
    <t>Lesce - Bled</t>
  </si>
  <si>
    <t>Konkretna priporočila morajo biti zajeta pri pripravi PN za vse projekte (skladno z Uredbo EU …)</t>
  </si>
  <si>
    <t>Priporočila oz. navodila, ki jih je potrebno smiselno in skladno s potrebami potrebno upoštevati pri pripravi projektov</t>
  </si>
  <si>
    <t>strategija, prioritete kolesarskih povezav</t>
  </si>
  <si>
    <t>Model upravljanja in vzdževanja infrastrukture (z upoštevanjem že uvedenih sistemov)</t>
  </si>
  <si>
    <t>uskladitev zakonodaje</t>
  </si>
  <si>
    <t>dobljeni ustrezni pogoji za izdelavo programa aktivnosti prioritetnega reševanja problematike</t>
  </si>
  <si>
    <t>določitev ocenjene vrednosti investicije</t>
  </si>
  <si>
    <t>povečanje prometne varnosti in pretočnosti</t>
  </si>
  <si>
    <t>DARS + EU CEF (cross border)</t>
  </si>
  <si>
    <t>preureditev (ureditev) parkirišč/počivališč</t>
  </si>
  <si>
    <t>na podlagi študije in ostale dokumentacije bodo določeni ukrepi in prioritetni seznam ureditve površin</t>
  </si>
  <si>
    <t>s študijo dobiti ukrepe, ki bodo izboljšali dostopnost</t>
  </si>
  <si>
    <t>Prevoznost Vršiča</t>
  </si>
  <si>
    <t>omogočena prevoznost in skrajšanje predvsem službenih potovanj (dnevne migracije)</t>
  </si>
  <si>
    <t>Potrebno je pripraviti  rešitve, ki upoštevajo  ukrep skladen s predlogom strategije tj. izboljšanje dostopnosti in sicer, da se zagotovijo vozni pogoji za 90 km/h oz. lokalno (v naseljih) nižje hitrosti.  Lokalno se predvidi tudi možnost obvoznic. Predlog variante  mora biti utemeljen na prometnih prognozah, ekonomski učinkovitosti ter z upoštevanjem prostorskih in okoljskih omejitev.</t>
  </si>
  <si>
    <t>Povezava Kočevje - Ljubljana</t>
  </si>
  <si>
    <t>Priključki</t>
  </si>
  <si>
    <t>V okviru preveritev je potrebno preučiti možnost, da se projekt izvede  po sistemu javno zasebnega partnerstva (model, tveganja). Potrebno je preučiti  v kakšnem obsegu in kje  je možno širitev izvesti brez državnega prostorskega načrta. Znotraj študije morajo biti tudi opredeljeni prioritetni odseki. Upoštevati tudi ukrepe za ublažitev negativnih vplivov na okolje (denimo hrup).</t>
  </si>
  <si>
    <t>Javni promet</t>
  </si>
  <si>
    <t>Navezava Gorenjske z Ljubljano</t>
  </si>
  <si>
    <t>Navezava Gorenjska - Štajerska</t>
  </si>
  <si>
    <t>Želodnik - Mengeš - Vodice</t>
  </si>
  <si>
    <t xml:space="preserve">preučitev obstoječe dokumentacije, event. Novelacije študij, izdelava projektne dokumentacije oz. event. Novelacije projektov. </t>
  </si>
  <si>
    <t>skrajšanje potovalnih časov, odprava ozkih grl, razbremenitev obstoječe cestne infrastrukture</t>
  </si>
  <si>
    <t>Rekonstrukcija obstoječe povezave z event. dograditvijo pasov</t>
  </si>
  <si>
    <t>Obvoznica Maribor jug</t>
  </si>
  <si>
    <t>izgradnja obvozne ceste</t>
  </si>
  <si>
    <t>razbremenitev mestnega območja</t>
  </si>
  <si>
    <t>Obvoznice</t>
  </si>
  <si>
    <t>dokumentacija ukrepov za skrajšanje potovalnih časov in odpravo ozkih grl</t>
  </si>
  <si>
    <t>obvoznice/rekonstrukcija</t>
  </si>
  <si>
    <t>Koper - Šmarje Dragonja</t>
  </si>
  <si>
    <t>izločitev tranzita iz mesta in ustreznejši bivalni pogoji (zmanjšanje hrupa)</t>
  </si>
  <si>
    <t>fazno izvajanje del</t>
  </si>
  <si>
    <t>Izgradnja omrežja za polnilne postaje</t>
  </si>
  <si>
    <t>MZI</t>
  </si>
  <si>
    <t>določitev mest za polnilne postaje s prioriteto izvedbe</t>
  </si>
  <si>
    <t>Parkirna mesta P+R</t>
  </si>
  <si>
    <t>izgradnja</t>
  </si>
  <si>
    <t>2017-2018</t>
  </si>
  <si>
    <t>2018-2022</t>
  </si>
  <si>
    <t>zagotavljanje ustrezne povezave, odprava ozkih grl, skrajšanje potovalnih časov</t>
  </si>
  <si>
    <t>rekonstrukcija</t>
  </si>
  <si>
    <t>Obvoznica Bled jug</t>
  </si>
  <si>
    <t>Obvoznica Bled sever</t>
  </si>
  <si>
    <t>Občina Bled + DRSI</t>
  </si>
  <si>
    <t>Ro.9.3</t>
  </si>
  <si>
    <t>Ro.9.4</t>
  </si>
  <si>
    <t>Rekonstrukcija obstoječe ceste</t>
  </si>
  <si>
    <t>Novogradnja</t>
  </si>
  <si>
    <t>Hrastnik - Zidani Most</t>
  </si>
  <si>
    <t>Šmarje Sap</t>
  </si>
  <si>
    <t>Investicijski program za polni priključek Šmarje-Sap, DRI upravljanje investicij d.o.o., Ljubljana, november 2014</t>
  </si>
  <si>
    <t>Študija bo multimodalna (cestne rešitve, javni promet) v povezavi tudi z P+R</t>
  </si>
  <si>
    <t>obvoznica Škofljica</t>
  </si>
  <si>
    <t>Ro.11.3</t>
  </si>
  <si>
    <t>2019-2021</t>
  </si>
  <si>
    <t>2016-2019</t>
  </si>
  <si>
    <t>2020-2022</t>
  </si>
  <si>
    <t>Jagodje - Lucija</t>
  </si>
  <si>
    <t>Elektronsko cestninjenje za vsa vozila</t>
  </si>
  <si>
    <t>Elektronsko cestninjenje za tovorna vozila</t>
  </si>
  <si>
    <t>uvedba sistema</t>
  </si>
  <si>
    <t>ocena</t>
  </si>
  <si>
    <t>ocena 2,5 mio EUR/km, predvideno 4 km</t>
  </si>
  <si>
    <t>2016-2020</t>
  </si>
  <si>
    <t>izvedba</t>
  </si>
  <si>
    <t>obvoznica Ptuj</t>
  </si>
  <si>
    <t>Prometna študija Ptuj - Markovci, PNZ d.o.o., junij 2007 (varianta S1)</t>
  </si>
  <si>
    <t>MzI</t>
  </si>
  <si>
    <t>Ocena 5,5 mio/km, dolžina je 3,5 km</t>
  </si>
  <si>
    <t>zagotavljanje ustrezne povezave in standarda dostopnosti</t>
  </si>
  <si>
    <t>4. os</t>
  </si>
  <si>
    <t>novogradnja</t>
  </si>
  <si>
    <t>rekonstrukcija Velenje - Arja vas</t>
  </si>
  <si>
    <t>Dravograd - Slovenj Gradec</t>
  </si>
  <si>
    <t>rekonstrukcija Otiški Vrh-Holmec</t>
  </si>
  <si>
    <t>preučitev možnost rekonstrukcije obstoječe cestne povezave z upoštevanjem dograditve dodatnih pasov (objektov) za odpravo ozkih grl v povezavi z rešitvami železniškega omrežja</t>
  </si>
  <si>
    <t>Ro.10.3</t>
  </si>
  <si>
    <t>Ro.10.4</t>
  </si>
  <si>
    <t>Obvoznica Brežice</t>
  </si>
  <si>
    <t>Obvoznica Krško</t>
  </si>
  <si>
    <t>intermodalna študija</t>
  </si>
  <si>
    <t>U.3, U.16 in R.23.16</t>
  </si>
  <si>
    <t>Širitev AC obroča s priključnimi kraki</t>
  </si>
  <si>
    <t xml:space="preserve">Dramlje - Šentjur </t>
  </si>
  <si>
    <t>rekonstrukcija, izboljšanje dostopnosti</t>
  </si>
  <si>
    <t>Ro.4.3</t>
  </si>
  <si>
    <t>Priključna cesta</t>
  </si>
  <si>
    <t>Severna tangenta</t>
  </si>
  <si>
    <t>Obvoznica Celja</t>
  </si>
  <si>
    <t>Ro.14.4</t>
  </si>
  <si>
    <t>Ro.14.5</t>
  </si>
  <si>
    <t>navezava od AC do Miklavža</t>
  </si>
  <si>
    <t>Prometna in ekonomska preveritev različice Ptuj - Markovci z navezavo do Ormoža, PNZ d.o.o., oktober 2007 (varianta O3). Ocena zajema ukrepe na obstoječi in frastrukturi, v primeru novogradnje bo ocena investicijske vrednosti višja.</t>
  </si>
  <si>
    <t>Šentjur - Dobovec</t>
  </si>
  <si>
    <t>Program ukrepov</t>
  </si>
  <si>
    <t>Upravljavec pripravi program ukrepov in določi prioritete izvedbe na obstoječi infrastrukturi, upoštevajoč zahteve in omejitve z vidika okolja, prometne obremenitve, stanje cest in objektov ter ozka grla. Ta program vključuje projekte, ki niso posebej navedeni v tem operativnem načrtu.</t>
  </si>
  <si>
    <t>Nacionalni center za upravljanje prometa (NCUP)</t>
  </si>
  <si>
    <t>učinkovito vodenje prometa, zmanjšanje zastojev, povečanje prometne varnosti</t>
  </si>
  <si>
    <t>izdelava metodologije</t>
  </si>
  <si>
    <t>DARS, Proračun RS, Proračun občin</t>
  </si>
  <si>
    <t>DRSI, DARS, Občine</t>
  </si>
  <si>
    <t>Merila za določitev pristojbin</t>
  </si>
  <si>
    <t>Kolesarske povezave</t>
  </si>
  <si>
    <t>strategija</t>
  </si>
  <si>
    <t>Občine</t>
  </si>
  <si>
    <t>Zaradi "pravičnosti" uporabe AC, zagotovitev stabilnosti za vzdrževanje cest.</t>
  </si>
  <si>
    <t>Zagotovitev stabilnih virov financiranja</t>
  </si>
  <si>
    <t>obnova voznega parka</t>
  </si>
  <si>
    <t>Ro.45.2, U.17.1</t>
  </si>
  <si>
    <t>Ro.35.3, U.35</t>
  </si>
  <si>
    <t>povezava z ukrepom o alternativnih gorivih (npr. reši se z podelitvijo koncesije)</t>
  </si>
  <si>
    <t>migracije s kolesom</t>
  </si>
  <si>
    <t>Smernice za zmanjšanje občutljivosti prometne infrastrukture na ekstremne vremenske pojave (npr. žled, poplave)</t>
  </si>
  <si>
    <t>Vzpostavitev in delovanje</t>
  </si>
  <si>
    <t>vzpostavitev in tehnična oprema centra</t>
  </si>
  <si>
    <t>Vzpostavitev podatkovnega modela (v okviru NCUP)</t>
  </si>
  <si>
    <t>digitalna karka, enotna baza vhodnih in izhodnih podatkov</t>
  </si>
  <si>
    <t>podatki o prometni infrastrukturi, prometni, vremenski in ostali podatki</t>
  </si>
  <si>
    <t>uporaba obstoječega sistema in nadgradnje podatkovnega modela</t>
  </si>
  <si>
    <t>Nadgradnja makroskopskega prometnega modela (v okviru NCUP)</t>
  </si>
  <si>
    <t>model urnega prometa, ankete in terenske raziskave</t>
  </si>
  <si>
    <t>matrike in obremenitve za urni promet</t>
  </si>
  <si>
    <t>uporaba obstoječega prometnega modela in nadgradnje prometnega modela</t>
  </si>
  <si>
    <t>Ro.32.4</t>
  </si>
  <si>
    <t>Vzpostavitev dinamičnega simulacijskega modela (v okviru NCUP)</t>
  </si>
  <si>
    <t>dinamični simulacijski prometni model urnega prometa</t>
  </si>
  <si>
    <t>podatki o prometnih razmerah v realnem času, navigacija</t>
  </si>
  <si>
    <t>izdelava dinamičnega prometnega modela</t>
  </si>
  <si>
    <t>Ro.35.3</t>
  </si>
  <si>
    <t>Nacionalni okvir politike za razvoj trga v zvezi z alternativnimi gorivi v prometnem sektorju ter za vzpostavitev ustrezne infrastrukture</t>
  </si>
  <si>
    <t>Skladno z Direktivo 2014/94/EU</t>
  </si>
  <si>
    <t>študija in določitev prioritet - oz. se ne dela, če je to določeno že v nacionalnem okviru</t>
  </si>
  <si>
    <t>Ro.35.4</t>
  </si>
  <si>
    <t>Strategija razvoja trga z vozili na alternativnima goriva v prometnem sektorju ter za vzpostavitev ustrezne infrastrukture na tem področju</t>
  </si>
  <si>
    <t>Na podlagi nacionalnih okvirov politike bo Komisija redno objavljala informacije o nacionalnih ciljih, ki jih bo predložila posamezna DČ v zvezi s/z: številom javno dostopnih polnilnih mest za električna vozila, oskrbovalnimi mesti za UZP v morskih pristaniščih, javno dostopnimi oskrbovalnimi mesti za UZP za motorna vozil in javno dostopnimi oskrbovalnimi mesti za SZP za motorna vozila, javno dostopnimi oskrbovalnimi mesti za vodik, infrastrukturo za dobavo električne energije z obale v morskih in infrastrukturo za oskrbo mirujočih letal z električno energijo.</t>
  </si>
  <si>
    <t>javno dostopna oskrbovalna mesta za vodik</t>
  </si>
  <si>
    <t>infrastruktura za oskrbo mirujočih letal z električno energijo</t>
  </si>
  <si>
    <t>Ro.35.5</t>
  </si>
  <si>
    <t>Ro.35.6</t>
  </si>
  <si>
    <t>Ro.35.7</t>
  </si>
  <si>
    <t>Ro.35.8</t>
  </si>
  <si>
    <t>Ro.35.9</t>
  </si>
  <si>
    <t>spodbujanja uporabe vozil</t>
  </si>
  <si>
    <t>Država spodbuja uporabo vozil na alternativna goriva: davčne olajšave pri nakupu vozil, finančne spodbude pri nakupu vozil (dostavna vozila, komunalna vozila, osebni avtomobili, motorji, kolesa, …) -  subvencioniranje, zastonj parkirišča, oprostitev plačila takse za vstop v center mesta, … omogočanje vožnje po rumenih pasovih v mestih, vsaj v začetnih letih uvajanja e-mobilnosti, oprostitev plačevanja eksternih stroškov, nabava vozil na alternativna goriva v javni upravi (za kurirsko službo, službene poti, za osebno uporabo funkcionarjev, … morebitne olajšave za taxi v primeru nabave vozil na alternativna goriva, določitev posebnih pogojev v razpisih za podelitev koncesij za vozila s katerimi se izvaja GJS javnega potniškega prometa in taxi vozila, določitev posebnih pogojev za vozila s katerimi se izvajajo prevozi otrok,</t>
  </si>
  <si>
    <t>U.31, U.33</t>
  </si>
  <si>
    <t>Intermodalna potniška središča</t>
  </si>
  <si>
    <t>V skladu z rezultati projekta Uvedba IJPP v RS se določijo pomembne prestopne točke, ki imajo značaj intermodalnih potniških središč.</t>
  </si>
  <si>
    <t>PGD/PZI in INV-P</t>
  </si>
  <si>
    <t>strokovne podlage</t>
  </si>
  <si>
    <t>zagotovitev ustreznih površin za tovorna vozila v času omejitev voženj po AC (vikendi, prazniki, vremenske omejitve)</t>
  </si>
  <si>
    <t>Država sprejme ukrepe za povečanje (spodbujanje) logistične dejavnosti, kot npr. Ministrstvo za gospodarstvo v delu zagotavljanja sofinanciranja dejavnosti in MZI v delu zagotavljanja ustreznih dostopov.</t>
  </si>
  <si>
    <t>dobiti ukrepe, ki bodo izboljšali dostopnost</t>
  </si>
  <si>
    <t>odprava ozkih grl, povečanje prometne varnosti, povečanje kapacitete</t>
  </si>
  <si>
    <t>2017-2022</t>
  </si>
  <si>
    <t>ocena stroškov je zajeta v U</t>
  </si>
  <si>
    <t xml:space="preserve">Domžale (Študa) </t>
  </si>
  <si>
    <t>določiti ukrepe, ki bodo izboljšali dostopnost</t>
  </si>
  <si>
    <t>strokovne podlage + preučitev obstoječe dokumentacije</t>
  </si>
  <si>
    <t>določitev ukrepe, ki bodo izboljšali dostopnost</t>
  </si>
  <si>
    <t>Ro.17.4</t>
  </si>
  <si>
    <t>Študija variant (gradbeno-tehnični del) AC Postojna/Divača - Jelšane, PNZ d.o.o., Ljubljana, februar 2014</t>
  </si>
  <si>
    <t>izgradnja AC</t>
  </si>
  <si>
    <t>DPN v teku</t>
  </si>
  <si>
    <t>M.11, A.11</t>
  </si>
  <si>
    <t>Zmanjšanje negativnih vplivov na okolje</t>
  </si>
  <si>
    <t>izvajanje aktivnosti iz Strategije</t>
  </si>
  <si>
    <t>polnilna mesta za električna vozila</t>
  </si>
  <si>
    <t>oskrbovalno mesto za UZP v koprskem pristanišču</t>
  </si>
  <si>
    <t>javno dostopna oskrbovalna mesta za UZP za motorna vozil in javno dostopna oskrbovalna mesta za SZP za motorna vozila na TEN-T omrežju</t>
  </si>
  <si>
    <t>Zagotoviti ustrezno število oskrbovalnih mest za osebna vozila (SZP) in tovorna vozila (UZP)</t>
  </si>
  <si>
    <t>javno dostopna oskrbovalna mesta za SZP za osebna vozila v urbanih območjih</t>
  </si>
  <si>
    <t>infrastruktura za dobavo električne energije z obale v morskih pristaniščih</t>
  </si>
  <si>
    <t>Ro.35.10</t>
  </si>
  <si>
    <t>Preučiti možnost za oskrbo mirujočih letal z električno energijo</t>
  </si>
  <si>
    <t>Ocena vrednosti na osnovi analize.</t>
  </si>
  <si>
    <t>priprava investicijske in projektne dokumentacije</t>
  </si>
  <si>
    <t>izboljšali dostopnost</t>
  </si>
  <si>
    <t>DARS, EU sredstva (ERDF)</t>
  </si>
  <si>
    <t>izboljšati dostopnost</t>
  </si>
  <si>
    <t>Po preučitvi ukrepa Ro.11.1 preučiti ustrezno rešitev/nadaljevati s projektom</t>
  </si>
  <si>
    <t>strokovne podlage, program prioritet in projektna ter investicijska dokumentacija</t>
  </si>
  <si>
    <t>preučitev koliko izboljšanje javnega prometa doprinese k znižanju prometnih obremenitev, projekt teče skupaj z uvedbo ITS, po tem sledi širitev obroča</t>
  </si>
  <si>
    <t>določitev programa prioritet in tudi postopke priprave projektne dokumentacije, morebitni DPN in izvedbena dokumentacija</t>
  </si>
  <si>
    <t>potez Jeprca - Stanežiče</t>
  </si>
  <si>
    <t>strokovne podlage (projektna in investicijska dokumentacija)</t>
  </si>
  <si>
    <t>Študija bo multimodalna (cestne rešitve, javni promet,  dvotirnost proti Grosuplju, taktni promet proti Kočevju) v povezavi tudi s P+ R Rezultat študije: potrebni ukrepi na železniški infrastrukturi, prometu, morebitni ukrepi na cestni infrastrukturi ter tudi ukrepi na javnem potniškem prometu. Študija upravičenosti mora definirati ukrepe in zaporedje izvedbe potrebnih ukrepov.</t>
  </si>
  <si>
    <t>program ukrepov</t>
  </si>
  <si>
    <t>infrastrukturni in organizacijski ukrepi</t>
  </si>
  <si>
    <t>ocena 10 mio/km</t>
  </si>
  <si>
    <t>po 2025</t>
  </si>
  <si>
    <t>Ro.15.3</t>
  </si>
  <si>
    <t>strokovne podlage + preučitev obstoječe dokumentacije in priprava študije upravičenosti o potrebnih ukrepih</t>
  </si>
  <si>
    <t>Ro.15.1 in Ro. 15.2</t>
  </si>
  <si>
    <t>R.3 in U.2</t>
  </si>
  <si>
    <t>glej opis pod Ro.14.1</t>
  </si>
  <si>
    <t>obvoznica Nova Gorica</t>
  </si>
  <si>
    <t>Ro.43.2</t>
  </si>
  <si>
    <t>Priprava projektov za realizacijo v 6-letnem obdobju (drsni plan)</t>
  </si>
  <si>
    <t>program prioritet, projektna dokumentacija, investicijska dokumentacija</t>
  </si>
  <si>
    <t>izboljšanje stanja prometne infrastrukture</t>
  </si>
  <si>
    <t>Ro.43.3</t>
  </si>
  <si>
    <t>Izvedba projektov za realizacijo v 6-letnem obdobju (drsni plan)</t>
  </si>
  <si>
    <t>izvedba del po programu prioritet</t>
  </si>
  <si>
    <t>Nadaljevanje priključka Brdo</t>
  </si>
  <si>
    <t>PGD/PZI</t>
  </si>
  <si>
    <t>Ro.46.2</t>
  </si>
  <si>
    <t>izvedba protivetrne zaščite na Rebernicah in preučitev potreb tudi na ostalih AC odsekih</t>
  </si>
  <si>
    <t>strokovne podlage (prostorska, okoljska, projektna in investicijska dokumentacija)</t>
  </si>
  <si>
    <t>ustrezna zaščita vozil pred vetrom</t>
  </si>
  <si>
    <t>3. razvojna os - sredina</t>
  </si>
  <si>
    <t>dokumentacija je že izdelana, ocena dana samo za morebitno novelacijo investicijske dokumentacije</t>
  </si>
  <si>
    <t>novogradnja - nadaljevanje gradnje</t>
  </si>
  <si>
    <t>Idejni projekt, PNG, julij 2008 + Podatek DARS</t>
  </si>
  <si>
    <t>Investicijski program za gradnjo glavne ceste Želodnik - Mengeš - Vodice na odseku Želodnik - Mengeš z obvoznico Mengeš, DDC d.o.o., Ljubljana, junij 2008, dopolnitev julij 2008, potrjen s sklepom številka 012-3/2008/25-0032074 dne 11.7.2008 ter Prometna študija ter prometno in ekonomsko vrednotenje nove cestne povezave Želodnik - Mengeš - Vodice, PNZ d.o.o., Ljubljana, februar 2007, dopolnitev po recenziji september 2007, ocena DRI + Podatki DARS</t>
  </si>
  <si>
    <t>Idejni projekt C-180/07, PRONIZ d.o.o., oktober 2012 + 40 mio za dokumentacijo, odkupi, nadzor + podatek DARS</t>
  </si>
  <si>
    <t>Tekoče cene z DDV iz Državni prostorski načrt za dograditev predora Karavanke, ZUM d.o.o. Maribor, november 2014</t>
  </si>
  <si>
    <t>Ro.18.1, Ro.18.2</t>
  </si>
  <si>
    <t>Priprava strokovnih podlag za operativne programe, izvedba študij in priprava projektov</t>
  </si>
  <si>
    <t>IDP, PGD/PZI</t>
  </si>
  <si>
    <t>2018-2021</t>
  </si>
  <si>
    <t>2022-2023</t>
  </si>
  <si>
    <t>Izgradnja druge cevi predora Karavanke in dograditev druge polovice AC</t>
  </si>
  <si>
    <t>Ro.3.1.1</t>
  </si>
  <si>
    <t>Ro.3.1.2</t>
  </si>
  <si>
    <t>Ro.3.1.3</t>
  </si>
  <si>
    <t>Uvedba ITS</t>
  </si>
  <si>
    <t>Obveščanje voznikov o prostih parkiriščih na počivališčih</t>
  </si>
  <si>
    <t>Preučitev števila potrebnih parkirišč</t>
  </si>
  <si>
    <t>študija in projektna dokumentacija</t>
  </si>
  <si>
    <t>2019-2025</t>
  </si>
  <si>
    <t>ukrep obsega najprej ureditve z vidika doseganja ustreznih hitrosti (sedaj omejitve 40 km/h; reševanje po prioritetah, prednost prehodi z državami, ki so v Schengen območju)</t>
  </si>
  <si>
    <t>Izvedba je vezana na HE Spodnja Sava</t>
  </si>
  <si>
    <t>Ro.12.4</t>
  </si>
  <si>
    <t>Ro.12.4.1</t>
  </si>
  <si>
    <t>Razširitev AC odseka Koseze - Kozarje v 6-pasovnico</t>
  </si>
  <si>
    <t>PGD/PZI, investicijski program</t>
  </si>
  <si>
    <t>Predinvesticijska zasnova</t>
  </si>
  <si>
    <t>Priprava sektorskega operativnega programa za varstvo pred hrupom</t>
  </si>
  <si>
    <t>omogočiti prevoznost Vršiča v večjem delu leta (zaščita pred plazovi)</t>
  </si>
  <si>
    <t>Obvoznica Vnanje Gorice</t>
  </si>
  <si>
    <t>strokovne podlage okoljska, prostorska, projektna in investicijska dokumentacija)</t>
  </si>
  <si>
    <t>2019-2022</t>
  </si>
  <si>
    <t>Občina/DARS/DRSI</t>
  </si>
  <si>
    <t>strokovne podlage (projektna in investicijska dokumentacija, sprememba DPN - prostorsko dokumentacijo za polovični priključek pripravlja Občina)</t>
  </si>
  <si>
    <t>predvidena je fazna izvedba</t>
  </si>
  <si>
    <t>2020-2023</t>
  </si>
  <si>
    <t>Ro.17.5</t>
  </si>
  <si>
    <t>študija, prostorska, okoljska, projektna in investicijska dokumentacija</t>
  </si>
  <si>
    <t>po 2022</t>
  </si>
  <si>
    <t>2016-2021</t>
  </si>
  <si>
    <t>Ocena povzeta po Študiji zagotavljanja parkirnih površin za tovorna vozila ob slovenskih AC in HC, PNZ et al., december 2009.</t>
  </si>
  <si>
    <t>program prioritet in ostala potrebna dokumentacija</t>
  </si>
  <si>
    <t>Izvedba posameznih parkirišč je odvisna od predhodnega programa prioritet, ki jih določi DARS d.d. v sodelovanju z zasebnimi investitorji</t>
  </si>
  <si>
    <t>2016-2022</t>
  </si>
  <si>
    <t>po 2017</t>
  </si>
  <si>
    <t>Izvedba bo potekala fazno, najprej ureditev površin, kjer DPN-ji niso potrebni, vzporedno pa bodo tekli postopki DPN-jev za površine, kjer so le-ti potrebni</t>
  </si>
  <si>
    <t>Investicijski program za izgradnjo južne razbremenilne ceste R1-209/1089 na Bledu - obvoznica Bled, PNZ d.o.o., Ljubljana, maj 2012. (NRP 96-0046 OBVO obvoznica Bled (jug))</t>
  </si>
  <si>
    <t>Predinvesticijska zasnova Severna razbremenilna cesta na Bledu (SRC), K&amp;Z, Svetovanje za razvoj d.o.o., Radovljica, april 2014, dopolnitev december 2014. (NRP 96-0594 OBVO obvoznica Bled sever)</t>
  </si>
  <si>
    <t>Ro.7.2.1</t>
  </si>
  <si>
    <t>Ro.7.2.2</t>
  </si>
  <si>
    <t>rekonstrukcija ceste</t>
  </si>
  <si>
    <t>izgradnja predora</t>
  </si>
  <si>
    <t>projektna in investicijska dokumentacija</t>
  </si>
  <si>
    <t>preučiti možnost izvedbe za zaščito pred plazovi</t>
  </si>
  <si>
    <t>Ro.9.2</t>
  </si>
  <si>
    <t>nova, dvo ali štiri pasovna povezava Slovenj Gradec - Velenje-A1</t>
  </si>
  <si>
    <t>Po preučitvi ukrepa Ro.11.1 in Ro. 11.2 preučiti ustrezno rešitev/nadaljevati s projektom</t>
  </si>
  <si>
    <t>Rekonstrukcija obstoječe infrastrukture in morebitne obvoznice (2+2 - širitev obstoječe ceste)</t>
  </si>
  <si>
    <t>vezano na ukrep Ro.11.1 in Ro.11.2</t>
  </si>
  <si>
    <t>Uvedba ITS sistema</t>
  </si>
  <si>
    <t>Ro.12.1.1</t>
  </si>
  <si>
    <t>Ro.12.1.2</t>
  </si>
  <si>
    <t>Uvedba ITS sistema na AC in HC</t>
  </si>
  <si>
    <t>Uvedba ITS sistema na G, R in LC</t>
  </si>
  <si>
    <t>v povezavi z uvedbo ITS na AC in HC</t>
  </si>
  <si>
    <t>DRSI/Občine</t>
  </si>
  <si>
    <t>ocena 70% od DARS</t>
  </si>
  <si>
    <t xml:space="preserve">Brod-Ježica-Šentjakob; preučitev ukrepa skupaj z ukrepom priključka Študa, Želodnik-Mengeš-Vodice, Trzin-Domžale-priključek Študa, Kamniško progo, Gorenjsko progo </t>
  </si>
  <si>
    <t xml:space="preserve">Trzin-Domžale-priključek Študa; preučitev ukrepa skupaj z ukrepom priključka Študa, Želodnik-Mengeš-Vodice, Brod-Ježica-Šentjakob, Kamniško progo, Gorenjsko progo </t>
  </si>
  <si>
    <t>izboljšanje povezave in povečanje poplavne varnosti</t>
  </si>
  <si>
    <t>NRP 99-9007 OKOL Ukrepi zaradi prekomerne obremenitve okolja, 1,65 mio EUR; 99-9008 OKOL Ukrepi za zaščito biosfere, 0,43 mio EUR</t>
  </si>
  <si>
    <t>ocena: 10 mest, 200 lokacij, 100.000 EUR/lokacijo</t>
  </si>
  <si>
    <t>Zasebni investitorji ob podpori države</t>
  </si>
  <si>
    <t>Ro.43.4</t>
  </si>
  <si>
    <t>Ro.43.4.1</t>
  </si>
  <si>
    <t>Ro.43.4.2</t>
  </si>
  <si>
    <t>Ro.43.4.3</t>
  </si>
  <si>
    <t>Ro.43.4.4</t>
  </si>
  <si>
    <t>Ro.43.4.5</t>
  </si>
  <si>
    <t>Ro.43.4.6</t>
  </si>
  <si>
    <t>Ro.43.4.7</t>
  </si>
  <si>
    <t>Ro.43.4.8</t>
  </si>
  <si>
    <t>Ro.43.4.9</t>
  </si>
  <si>
    <t>Ro.43.4.10</t>
  </si>
  <si>
    <t>Ro.43.4.11</t>
  </si>
  <si>
    <t>Ro.43.4.12</t>
  </si>
  <si>
    <t>Ro.43.4.13</t>
  </si>
  <si>
    <t>Ro.43.4.14</t>
  </si>
  <si>
    <t>Ro.43.4.15</t>
  </si>
  <si>
    <t>Ro.43.4.16</t>
  </si>
  <si>
    <t>Ro.43.4.17</t>
  </si>
  <si>
    <t>Ro.43.4.18</t>
  </si>
  <si>
    <t>Ro.43.4.19</t>
  </si>
  <si>
    <t>Ro.43.4.20</t>
  </si>
  <si>
    <t>Ro.43.4.21</t>
  </si>
  <si>
    <t>Ro.43.4.22</t>
  </si>
  <si>
    <t>Ro.43.4.24</t>
  </si>
  <si>
    <t>Ro.43.4.25</t>
  </si>
  <si>
    <t>Ro.43.4.26</t>
  </si>
  <si>
    <t>Ro.43.4.27</t>
  </si>
  <si>
    <t>Ro.43.4.28</t>
  </si>
  <si>
    <t>Ro.43.4.29</t>
  </si>
  <si>
    <t>Ro.43.4.30</t>
  </si>
  <si>
    <t>Ro.43.4.31</t>
  </si>
  <si>
    <t>Ro.43.4.32</t>
  </si>
  <si>
    <t>Ro.43.4.33</t>
  </si>
  <si>
    <t>Ro.43.4.34</t>
  </si>
  <si>
    <t>Ro.43.4.35</t>
  </si>
  <si>
    <t>Ro.43.4.36</t>
  </si>
  <si>
    <t>Po zaključku 6-letnega obdobja akcijskega načrta se preuči nadaljevanje obstoječih NRP projektov za investicije na G in R cestah, oz. se te projekte upošteva že med izvajanjem akcijskega načrta, v primeru, da rekonstrukcija ni izvedljiva oz. smotrna</t>
  </si>
  <si>
    <t>95-0119 OBVO obvoznica KANAL</t>
  </si>
  <si>
    <t>00-0054 OBVO obvoznica LJUTOMER</t>
  </si>
  <si>
    <t>02-0058 OBJN SREDIŠČE OB DRAVI (križ. z žel.)</t>
  </si>
  <si>
    <t>08-0069 OBVO Murska Sobota zahod</t>
  </si>
  <si>
    <t>08-0075 NOVO Mariborska - krožni promet</t>
  </si>
  <si>
    <t>10-0072 OBVO Obvoznica Kidričevo</t>
  </si>
  <si>
    <t>10-0089 OBVO Obvoznica Ruše</t>
  </si>
  <si>
    <t>10-0093 OBVO Zahodna obvoznica Slovenska Bistrica</t>
  </si>
  <si>
    <t>13-0061 OBVO Vzhodna obvoznica Ormož</t>
  </si>
  <si>
    <t>06-0049 OBVO Obvoznica Moravče</t>
  </si>
  <si>
    <t>08-0190 OBVO Sodražica</t>
  </si>
  <si>
    <t>10-0121 OBVO G2-108/1182: Zg.Hotič - Sp.Hotič, OBVO Litija</t>
  </si>
  <si>
    <t>10-0126 NOVO R3-661/1210: novogradnja Metlika-Drašiči</t>
  </si>
  <si>
    <t>10-0127 OBVO R3-664/2501: obvoznica Birčna vas</t>
  </si>
  <si>
    <t>10-0139 OBVO R3-650/1159: obvoznica Dobrnič</t>
  </si>
  <si>
    <t>10-0140 OBVO R1-216/1175: obvoznica Žužemberk</t>
  </si>
  <si>
    <t>98-0229 OBJN MOST ČEZ KOTREDEŠICO</t>
  </si>
  <si>
    <t>06-0045 OBVO Železniki (na Plavžu)</t>
  </si>
  <si>
    <t>07-0014 OBVO Sl. Konjice - Oplotnica</t>
  </si>
  <si>
    <t>07-0087 OBVO Gornji Grad</t>
  </si>
  <si>
    <t>08-0168 OBVO Obvoznica Bistrica ob Sotli s krožiščem</t>
  </si>
  <si>
    <t>10-0196 OBVO Obvoznica Šmarje</t>
  </si>
  <si>
    <t>85-0491 NOVO HOTEMAŽE-BRITOF</t>
  </si>
  <si>
    <t>94-0413 OBVO obvoznica LUČE</t>
  </si>
  <si>
    <t>10-0017 OBJN Nadvoz železnice na Cankarjevi cesti</t>
  </si>
  <si>
    <t>98-0893 OBVO obvoznica PONIKVE</t>
  </si>
  <si>
    <t>10-0138 OBVO R3-647/1368: obvoznica Zdenska vas</t>
  </si>
  <si>
    <t>01-0001 OBJN BREŽNICA, POLJČANE</t>
  </si>
  <si>
    <t>02-0060 OBJN KRIŽNI VRH (križ. z žel.)</t>
  </si>
  <si>
    <t>10-0024 OBJN Sevnica-nadvoz čez železnico</t>
  </si>
  <si>
    <t>10-0025 OBJN G1-5 Radeče-Boštanj: most čez Savo na Logu</t>
  </si>
  <si>
    <t>Ro.43.2 in Ro43.3</t>
  </si>
  <si>
    <t>07-0037 OBVO Obvoznica Vrhnika</t>
  </si>
  <si>
    <t>07-0047 NOVO Logatec-Valkarton</t>
  </si>
  <si>
    <t>08-0039 OBVO Divača</t>
  </si>
  <si>
    <t>08-0046 OBVO Obvoznica Podpeč</t>
  </si>
  <si>
    <t>08-0187 OBVO Travnik</t>
  </si>
  <si>
    <t>10-0047 NOVO ALU. Komen</t>
  </si>
  <si>
    <t>10-0209 OBVO Obvoznica Hrpelje-Kozina</t>
  </si>
  <si>
    <t>10-0211 OBVO R1-204/1012 Bazara-Dornberk(Volčja Draga)</t>
  </si>
  <si>
    <t>13-0060 OBVO Obvoznica Žiri</t>
  </si>
  <si>
    <t>09-0006 OBVO Obvoznica Murska Sobota – vzhod</t>
  </si>
  <si>
    <t>Ro.43.4.37</t>
  </si>
  <si>
    <t>Ro.43.4.38</t>
  </si>
  <si>
    <t>Ro.43.4.39</t>
  </si>
  <si>
    <t>Ro.43.4.40</t>
  </si>
  <si>
    <t>Ro.43.4.41</t>
  </si>
  <si>
    <t>Ro.43.4.42</t>
  </si>
  <si>
    <t>Ro.42.1.1</t>
  </si>
  <si>
    <t>Ro.42.1.2</t>
  </si>
  <si>
    <t>Rušenje cestninskih postaj</t>
  </si>
  <si>
    <t>Ro.42.1.1.</t>
  </si>
  <si>
    <t>Vrhnika</t>
  </si>
  <si>
    <t>strokovne podlage (prostorska, okoljska, projektna, investicijska dokumentacija)</t>
  </si>
  <si>
    <t>ocena na podlagi Brezovice</t>
  </si>
  <si>
    <t>DARS ali DRSI</t>
  </si>
  <si>
    <t>1. faza obvoznice Mengeš zgrajena; Projektna dokumentacija je izdelana v celoti, revidirana. Kdo bo nosilec izvedbe je odvisno od odločitve ali bo cesta cestninska.</t>
  </si>
  <si>
    <t>predhodna preučitev učinkovitosti in strokovne podlage</t>
  </si>
  <si>
    <t>sprejeti odločitev o možnosti cestninjenja 1. etape</t>
  </si>
  <si>
    <t>povezava Ptuj - Markovci</t>
  </si>
  <si>
    <t>DPN, projektna in investicijska dokumentacija</t>
  </si>
  <si>
    <t>Ro.20.1.1</t>
  </si>
  <si>
    <t>Ro.20.1.2</t>
  </si>
  <si>
    <t>Ptuj - Ormož</t>
  </si>
  <si>
    <t>Ptuj - Ormož (rekonstrukcija)</t>
  </si>
  <si>
    <t>Ptuj - Ormož (novogradnja)</t>
  </si>
  <si>
    <t>Ocena: upoštevana odseka 0249 in 0250 v dolžini 19,914 km, 1,5 mio EUR/km</t>
  </si>
  <si>
    <t>na podlagi strateških kart hrupa se pripravi sektorski operativni program varstva pred hrupom z metodologijo določitve prioritet</t>
  </si>
  <si>
    <t>Ro.43.1.1</t>
  </si>
  <si>
    <t>Ro.43.1.2</t>
  </si>
  <si>
    <t>letna kvota stroškov vzdrževanja se izračuna na podlagi modelskih izračunov</t>
  </si>
  <si>
    <t>Ro.31, Ro.43.2</t>
  </si>
  <si>
    <t>Ro.43.2.1</t>
  </si>
  <si>
    <t>Ro.43.2.2</t>
  </si>
  <si>
    <t>Ro.43.3.1</t>
  </si>
  <si>
    <t>Ro.43.3.2</t>
  </si>
  <si>
    <t>rušenje</t>
  </si>
  <si>
    <t>DPN, PGD/PZI in INV-P</t>
  </si>
  <si>
    <t>Potrebno je pripraviti  rešitve, ki upoštevajo  ukrep skladen s predlogom strategije tj. izboljšanje dostopnosti in sicer, da se zagotovijo ustrezni vozni pogoji. Ukrep se določi v fazi priprave dokumentacije z ustrezno študijo upravičenosti.</t>
  </si>
  <si>
    <t>Potrebno je pripraviti  rešitve, ki upoštevajo  ukrep skladen s predlogom strategije tj. izboljšanje dostopnosti in sicer, da se zagotovijo vozni pogoji za 90 km/h oz. lokalno (v naseljih) nižje hitrosti.  Lokalno se predvidi tudi možnost obvoznic, oz. preložitev tras. Predlog variante  mora biti utemeljen na prometnih prognozah, ekonomski učinkovitosti ter z upoštevanjem prostorskih in okoljskih omejitev.</t>
  </si>
  <si>
    <t>prostorska, okoljska, projektna in investicijska dokumentacija (DPN); izdelana je študija za varovanje pred plazovi oziroma za prevoznost ceste</t>
  </si>
  <si>
    <t>novogradnja / potrebnosti presojati po pripravi Ro.7.1</t>
  </si>
  <si>
    <t>s študijo dobiti ukrepe v obstoječem koridorju, ki bodo izboljšali dostopnost</t>
  </si>
  <si>
    <t>strokovne podlage oz. preučitev možnosti rekonstrukcije oz. ukrepa Ro.10.2. Utemeljitev rešitve v okviru študije upravičenosti.</t>
  </si>
  <si>
    <t>V okviru študije upravičenosti določiti program ukrepov in časovno zaporedje priprave in izvedbe.</t>
  </si>
  <si>
    <t>postavitev spremenljivih znakov in opremljenost parkirišč z ITS opremo</t>
  </si>
  <si>
    <t>2017-2025</t>
  </si>
  <si>
    <t>boljša razporeditev zasedenosti parkirišč</t>
  </si>
  <si>
    <t>z izgradnjo priključka Brezovica se zastoji predvidoma povečajo na območju regionalne ceste, kar potrebno ustrezno rešiti</t>
  </si>
  <si>
    <t>Ro.12.4.2</t>
  </si>
  <si>
    <t>Ro.12.4.3</t>
  </si>
  <si>
    <t>fazna izvedba glede na prioritete</t>
  </si>
  <si>
    <t>INV-P/projektna dokumentacija za izvedbo; Preučitev smiselnosti cestninske ceste</t>
  </si>
  <si>
    <t>strokovne podlage (projektna in investicijska dokumentacija ter študija upravičenosti), DPN</t>
  </si>
  <si>
    <t>Razgrnitev DPN, izdelava PINV-Z in študije upravičenosti, katere namen je določiti potrebne ukrepe in prioritete na srednjem delu 3. razvojne osi.</t>
  </si>
  <si>
    <t>Obvoznic Pivka, Prestranka (Ilirska Bistrica v zaključni fazi)</t>
  </si>
  <si>
    <t>Zagotoviti ustrezen standard obstoječe infrastrukture, povečanje varnosti, odprava ozkih grl, skrajšanje potovalnih časov, zmanjšanje vpliva hrupa. Prioritete morajo temeljiti na ekonomski upravičenosti projektov, oz. da se v letnem planu izvaja vsaj 2/3 projektov, ki izkazujejo tudi direktno ekonomsko upravičenost.</t>
  </si>
  <si>
    <t>učinkovito vodenje prometa, zmanjšanje zastojev, povečanje prometne varnosti, informacije za uporabnike</t>
  </si>
  <si>
    <t xml:space="preserve">Ukrep upošteva pripravo prioritetnih odsekov za rekonstrukcije (obnovo voziščne konstrukcije) cest, objektov (zagotavljanje ustrezne stopnje prometne varnosti). Predvidoma se ukrepi pripravijo za daljše projektne odseke.                                                                           </t>
  </si>
  <si>
    <t>Občina</t>
  </si>
  <si>
    <t>Povezava slovenske in hrvaške Istre</t>
  </si>
  <si>
    <t>DARS-ovi ključni viri sredstev so cestnine (vinjete in cestnine za tovorna vozila), ki morajo biti stabilne in na ustreznem nivoju za odplačila obstoječih kreditov in tudi za izvajanje novih investicij. V okviru ukrepa preučiti možnost sofinanciranja s strani države za primer izvedbe projektov, ki so zajeti med aktivnostmi operativnega načrta in zaradi prenizkega obsega prometa, prilivi od cestnine ne bodo zadoščali za pokritje obveznosti iz kreditov.</t>
  </si>
  <si>
    <t>preučitev direktne povezave med Izolo in mejno točko s hrvaško Istro</t>
  </si>
  <si>
    <t>Povezava Maline - meja RH</t>
  </si>
  <si>
    <t>3. razvojna os - jug (odsek Revoz - Maline)</t>
  </si>
  <si>
    <t>izvedba 2/4 pasovnice</t>
  </si>
  <si>
    <t>Idejni projekt 11-0334, avgust 2012, PNZ d.o.o. + Ocena DARS. Velenje-A1 ocena 313,97 mio EUR; Velenje-Slovenj Gradec ocena zmanjšana za 25%, ker predvidena 2-pasovnica (375,02 mio EUR)</t>
  </si>
  <si>
    <t>Predinvesticijska zasnova izgradnje navezovalne ceste Jeprca - Stanežiče - Brod, PNZ februar 2009 + podatek DARS, ocena zmanjšana za 25%, ker možna tudi samo 2-pasovnica</t>
  </si>
  <si>
    <t>Preučitev obstoječe dokumentacije (DPN), ki je bila izdelana na predpostavkah stanovanjske soseske Stanežiče. Rešitve prilagoditi na današnje potrebe, vezano tudi na rešitve javnega prometa. Potrebna izdelava projektne in investicijske dokumentacije.</t>
  </si>
  <si>
    <t>2021-2025</t>
  </si>
  <si>
    <t>Ro.43.1.3</t>
  </si>
  <si>
    <t>Ro.43.2.3</t>
  </si>
  <si>
    <t>Ro.43.3.3</t>
  </si>
  <si>
    <t>Luka Koper d.d.</t>
  </si>
  <si>
    <t>DARS d.d.</t>
  </si>
  <si>
    <t>2023-2030</t>
  </si>
  <si>
    <t>Predvidoma 60 mio EUR/leto za izvedbo po prioritetnem seznamu.</t>
  </si>
  <si>
    <t>2020-2021</t>
  </si>
  <si>
    <t>Ro.11.1, Ro.11.2</t>
  </si>
  <si>
    <t>program potrebnih novogradenj oz. rekonstrukcij na področju slovenske Istre in predvidena dinamika oz. zaporedje posameznih ukrepov</t>
  </si>
  <si>
    <t>Ukrep upošteva izvedbo prioritetnih odsekov za rekonstrukcije cest, objektov oz. pokriva vse proračunske postavke, razen novogradenj. Ukrep upošteva možne korekcije horizontalnih/vertikalnih tehničnih elementov, zagotavljanje ustrezne stopnje prometne varnosti. Predvidoma se ukrepi pripravijo za daljše projektne odseke.</t>
  </si>
  <si>
    <t>Ro.33.1.1</t>
  </si>
  <si>
    <t>Ro.33.1.2</t>
  </si>
  <si>
    <t>Priporočila kot navedena pod ukrepom Ro.33</t>
  </si>
  <si>
    <t>Investicijska ocena za odsek, PNZ d.o.o., februar 2010 - podana za 4-pasovnico. Ocena dopolnjena po podatkih DARS 5.8.2015</t>
  </si>
  <si>
    <t>Ureditev AC in HC v okviru površin na bivših MMP</t>
  </si>
  <si>
    <t>Ocena investicijske vrednosti iz DI-IP (DRI d.o.o., oktober 2014)</t>
  </si>
  <si>
    <t>obvoznica Šalara (1. etapa DPN v pripravi)</t>
  </si>
  <si>
    <t>Dragomer (Brezovica (2))</t>
  </si>
  <si>
    <t>DARS mora poskrbeti za ustrezen model financiranja lastnega poslovanja in finančno upravičenih investicij (načelo gospodarnosti poslovnega subjekta – DARS (koncesionar), kot gospodarska družba in pri tem spoštovati zanj veljavno zakonodajo. DARS-ovi ključni viri sredstev so cestnine (vinjete in cestnine za tovorna vozila), ki morajo biti stabilne in na ustreznem nivoju, da bo zagotovljeno odplačevanje obstoječih kreditov s pripadajočimi obrestmi, kot vzpostavljena sposobnost za najem novih kreditov, namenjenih izvajanju novih, upravičenih, investicij. V okviru ukrepa je treba preučiti možnosti sofinanciranja s strani države (oz. drugih zainteresiranih deležnikov) za primer izvedbe projektov, ki so zajeti med aktivnostmi operativnega načrta in zaradi prenizkega obsega prometa, prilivi od cestnine ne bodo zadoščali za pokritje obveznosti iz kreditov (neizpolnjevanje pogoja finančne upravičenosti (upravičenost skozi denarni tok)).</t>
  </si>
  <si>
    <t>Republika Slovenija oz. Ministrstvo za Infrastrukturo in DARS d.d.,  zagotovita ustrezen model financiranja, ki bo zagotavljal nemoten vir financiranja in dolgoročno finančno vzdržnost družbe DARS d.d.</t>
  </si>
  <si>
    <t>Republika Slovenija oz. Ministrstvo za Infrastrukturo in DARS d.d.</t>
  </si>
  <si>
    <t>U.1, U.2, U.3, U.11, U.14</t>
  </si>
  <si>
    <t>seznam prioritetnih ukrepov na počivališčih in parkiriščih</t>
  </si>
  <si>
    <t>Potrebno definirati smiselnost izvedbe obvoznice vzhodno oz. zahodno od mesta in pripraviti nadaljnjo potrebno dokumentacijo za izvedbo</t>
  </si>
  <si>
    <t>NRP 07-0025 OBVO Pivka (Vrednost se nanaša le na 1 in 2 etapo obvoznice Pivka, ki je uvrščena v proračun, odsek Postojna Prestranek ni umeščen v proračun niti umeščen v prostor, izdelana IDZ s strani lokalne skupnosti); Predinvesticijska zasnova in novelacija prometne študije za obvoznico Pivka, PNZ d.o.o., Ljubljana, februar 2013; Dodana obvoznica Prestranka v višini 10 mio EUR</t>
  </si>
  <si>
    <t>preučitev obstoječe dokumentacije in določitev faznosti izvedbe</t>
  </si>
  <si>
    <t>potrebno upoštevati tudi povezavo z državnim cestnim omrežjem, saj se obvoznica konča na občinski cesti pri železniški postaji in bivšem maloobmejnem prehodu, v nadaljevanju je podvoz pod železniško progo s prenizko višino</t>
  </si>
  <si>
    <t>Predvidoma se prioritetno izvedejo rekonstrukcije. Po letu 2020 pa tudi ukrepi po DPN.</t>
  </si>
  <si>
    <t>zagotoviti ustrezno število zasebnih in javno dostopnih polnilnih mest za električna vozila</t>
  </si>
  <si>
    <t>Zagotoviti ustrezno infrastrukturo oz. organizirati možnost polnjenja ladij, ki pridejo v severni Jadran</t>
  </si>
  <si>
    <t>Zagotoviti ustrezno število oskrbovalnih mest za USZP za osebna vozila</t>
  </si>
  <si>
    <t>Zagotoviti ustrezno število oskrbovalnih mest za vodik, če se država odloči razvijati to gorivo</t>
  </si>
  <si>
    <t>Zagotoviti ustrezno infrastrukturo za napajanje ladij z električno energijo s kopnega</t>
  </si>
  <si>
    <t>DARS, DRSI in Občine predvidijo zaračunavanje eksternih stroškov na področju onesnaževanja, hrupa, zastojev - tam kjer je to pereče (skladno z EURO III)</t>
  </si>
  <si>
    <t>preureditev oz. premestitev parkiranja na obrobja, zadolžitev občin, da pripravijo ustrezno strategijo urejanja parkirnih površin, država  bo ukrep spodbujala s sofinanciranjem</t>
  </si>
  <si>
    <t>Model upravljanja in vzdrževanja infrastrukture (z upoštevanjem že uvedenih sistemov)</t>
  </si>
  <si>
    <t>ITS, obnova voziščne konstrukcije, sanacija objektov, zamenjava opreme, …</t>
  </si>
  <si>
    <t>Protivetrna zaščita</t>
  </si>
  <si>
    <t>Ro.12.1, Ro.12.4.1 in U</t>
  </si>
  <si>
    <t>Ro.12.3., U.1, Ro.13.1, Ro.13.3, U.2, Ro.12.4</t>
  </si>
  <si>
    <t>Ro.12.3., U.1, Ro.13.1, Ro.13.2, U.2, Ro.12.4</t>
  </si>
  <si>
    <t>DARS + EIB + EU KS RS</t>
  </si>
  <si>
    <t>Povzeto po študiji zagotavljanja parkirnih površin in po cenah  projektov SNVP; Uvedba ITS na posamezna parkitišča je odvisna od študije in predhodnega programa prioritet, ki jih določi DARS d.d..</t>
  </si>
  <si>
    <t>Preučitev števila potrebnih parkirišč in mest za nadzor za tovorna vozila.</t>
  </si>
  <si>
    <t>izvedba dodatnih parkirišč in mest za nadzor za tovorna vozila</t>
  </si>
  <si>
    <t>Določitev prioritet ukrepanja in preučitev možnih začasnih ukrepov.</t>
  </si>
  <si>
    <t>DPN sprejet v oviru DPN za DC od AC A2 ori Novem mestu do priključka Maline, izdelava projektne in investicijske dokumentacije</t>
  </si>
  <si>
    <t>upoštevano za vse AC in HC, ne samo obvoznica, ocena DARS</t>
  </si>
  <si>
    <t>strokovne podlage (projektna in investicijska dokumentacija) ter dokončanje DPN za cel odsek Koper-Šmarje-Dragonja</t>
  </si>
  <si>
    <t>Ocena stroškov za etapo Razcep Srmin - priključek Šalara, Proniz d.o.o., september 2009, marec 2015</t>
  </si>
  <si>
    <t>do 2017</t>
  </si>
  <si>
    <t>2017-2023</t>
  </si>
  <si>
    <t>po 2016</t>
  </si>
  <si>
    <t>Uvedba ITS na posamezna parkirišča je odvisna od študije in predhodnega programa prioritet, ki jih določi DARS d.d.</t>
  </si>
  <si>
    <t>Načrtovanje vzdrževanja s podporo informacijskega sistema.</t>
  </si>
  <si>
    <t>Nadgradnja obstoječega sistema.</t>
  </si>
  <si>
    <t>Izvedba pilotnega projekta vpeljavi gospodarjenja s premostitvenimi objekti z aplikacijo dTIMS_CT (2016-2017). Po uspešno izvedenem pilotnem projektu implemantacija sistema za vse premostitvene objekte.2018-2020)</t>
  </si>
  <si>
    <t>vrednost je upoštevana v Ro.2.</t>
  </si>
  <si>
    <t>Novelacija obstoječe študije in ostala potrebna dokumentacija.</t>
  </si>
  <si>
    <t>Ro.17.6</t>
  </si>
  <si>
    <t>Bertoška in Srminska vpadnica</t>
  </si>
  <si>
    <t>razširitev Bertoške vpadnice in izvedba Srminske vpadnica</t>
  </si>
  <si>
    <t>Poslovni načrt DARS d.d. za leto 2015</t>
  </si>
  <si>
    <t>2016-2023 (Bertoška 2016-2019; Srminska 2021-2023)</t>
  </si>
  <si>
    <t>MMP Dragonja - državna meja z RH</t>
  </si>
  <si>
    <t>po 2023</t>
  </si>
  <si>
    <t>Ocena DARS oktober 2015.</t>
  </si>
  <si>
    <t>Ro.12.4.4</t>
  </si>
  <si>
    <t>Šentvid - Koseze</t>
  </si>
  <si>
    <t>dokončanje polnega priključka na Celovško cesto</t>
  </si>
  <si>
    <t>delež sofinanciranja EU skladno z vlogo</t>
  </si>
  <si>
    <t>v dinamiki 2015-2018 144,24 mio EUR, ker del sredstev porabljenih že pred letom 2015</t>
  </si>
  <si>
    <t>Projekt se realizira v okviru DPN, v okviru investicijske in projektne dokumentacije se določi izvedbo</t>
  </si>
  <si>
    <t>Velenje-A1 4-pasovnica in odsek Velenje - Slovenj Gradec 2-pasovnica</t>
  </si>
  <si>
    <t>DPN, projektna in investicijska dokumentacija, pripraviti utemeljitve za izvedbo projekta</t>
  </si>
  <si>
    <t>Investicijski program za izgradnjo odseka HC Jagodje - Lucija in priključne ceste za Piran, OMEGA consult d.o.o., Ljubljana, april 2010, dopolnitev november 2010, sklep ministra 411-67/2010/17-0034077 z dne 28.1.2011 + Podatek DARS (vrednosti gradnje že upoštevajo novelacijo INV-P, april 2015, OMEGA consult)</t>
  </si>
  <si>
    <t>Ukrep upošteva pripravo prioritetnih odsekov za rekonstrukcije (obnovo voziščne konstrukcije) cest, objektov (zagotavljanje ustrezne stopnje prometne varnosti in prepustnosti). Predvidoma se ukrepi pripravijo za daljše projektne odseke.</t>
  </si>
  <si>
    <t>Podatek DARS, ocena podana za Rebernice + PGD</t>
  </si>
  <si>
    <t>povezava s priključkom Dragomer (Brezovica (2))</t>
  </si>
  <si>
    <t>Urejanje in razvoj na področju prometa in prometne infrastrukture</t>
  </si>
  <si>
    <t>Upravljanje in tekoče vzdrževanje državnih cest</t>
  </si>
  <si>
    <t>2-pasovna povezava Revoz - Maline z ustrezno navezavo na obstoječe cestno omrežje</t>
  </si>
  <si>
    <t>Na tem poptezu DPN za odsek Maline - Metlika/Črnomelj v zaključni fazi, za odsek Črnomelj - Vinica pa je izbrana varianta in sprejet sklep Vlade RS o začetku priprave DPN.</t>
  </si>
  <si>
    <t>pridobitev zemljišč</t>
  </si>
  <si>
    <t>PGD/PZI in INV-P ter pridobitev zemljišč</t>
  </si>
  <si>
    <t>fazna izvedba: 2016-2017 vstop na obvoznico in 2018-2019 preostali del</t>
  </si>
  <si>
    <t>Za rekonstrukcijo Šmihelske ceste je odprt NRP 98-0796 REKO NM (Šmihelska c.) z oceno investicije 8,2 mio EUR. Ko bo realizirana aktivnost Ro.4.1 in Ro.4.2 bo ugotovljeno ali se s projektom Ro.5.1 nadaljuje in v kakšnem obsegu.</t>
  </si>
  <si>
    <t>NRP 98-0489 REKO Lesce-Šobec</t>
  </si>
  <si>
    <t>strokovne podlage in izvedbena dokumentacija (tehnična in investicijska dokumentacija) in pridobitev zemljišč</t>
  </si>
  <si>
    <t>strokovne podlage (projektna in investicijska dokumentacija), preučitev navezave s smeri Logatca in smeri Škofja Loka, odkupi zemljišč</t>
  </si>
  <si>
    <t>V proračunu za izboljšanje obstoječe infrastrukture odprte postavke NRP 99-0063 OBVO obvoznica TOLMIN,  sprejet DPN; 09-0008 REKO Rekonstrukcija ceste Bača - Dolenja Trebuša - prestavitev ceste s predorom,  potrjen predlog izbrane variante; 10-0039 OBVO Obvoznica Godovič, izbrana varianta; 13-0007 OBVO Hotedršica , izbran varianta; 13-0008 OBVO Sp. Idrija, izbrana varianta; 08-0175 REKO Bovec - Kobarid (osn. Žaga - Kobarid), ter 10-0040, 98-0189, 10-0038, 07-0083, 08-0173, 08-0174, 98-0189, 08-0035</t>
  </si>
  <si>
    <t>Študija variant; Postavka 07-0024 NOVO Četrta razvojna os (Gorenja vas - Cerkno)- preučitev potez Cerkno - Hotavlje. Ko bo realizirana aktivnost Ro.7.1 bo ugotovljeno ali se s projektom Ro.7.3 nadaljuje in v kakšnem obsegu (preučiti faznost in možnost kombinacij rekonstrukcija obstoječe ceste/novogrdnja).</t>
  </si>
  <si>
    <t>Potrebni viri bodo zagotovljeni v okviru ukrepa Ro.43.2.1 in Ro.43.3.1.</t>
  </si>
  <si>
    <t>2020-2025</t>
  </si>
  <si>
    <t>NRP 96-0083 OBVO obvoznica KRŠKO, prostorski akti so sprejeti</t>
  </si>
  <si>
    <t>MzI, DZI</t>
  </si>
  <si>
    <t>2017-2019</t>
  </si>
  <si>
    <t>NRP 98-0543 NOVO Hrastnik - Zidani Most; Predinvesticijska zasnova za gradnjo glavne ceste G2-108 Hrastnik - Zidani Most in deviacijo glavne ceste G1-5 Rimske Toplice - Zidani Most - Radeče, OMEGA consult d.o.o., Ljubljana, junij 2013</t>
  </si>
  <si>
    <t>2023-2025</t>
  </si>
  <si>
    <t>na podlagi obstoječe dokumentacije določitev faznost izvedbe glede na prioritete</t>
  </si>
  <si>
    <t>dokumentacija je v izdelavi, odkupi zemljišč</t>
  </si>
  <si>
    <t>2016-2023</t>
  </si>
  <si>
    <t>Ko bo realizirana aktivnost Ro.17.1 in Ro.17.2 bo ugotovljeno ali se s projektom Ro.17.3 nadaljuje in v kakšnem obsegu.</t>
  </si>
  <si>
    <t>NRP 13-0017 NOVO Navezovalna cesta Dramlje-Šentjur</t>
  </si>
  <si>
    <t>Ro.43.2.1 in Ro.43.3.1</t>
  </si>
  <si>
    <t>2016-2025</t>
  </si>
  <si>
    <t>Priprava projektov za realizacijo v 6-letnem obdobju (drsni plan) "Program projektov"</t>
  </si>
  <si>
    <t>Izvedba programa projektov za realizacijo v 6-letnem obdobju (drsni plan)</t>
  </si>
  <si>
    <t>program projektov</t>
  </si>
  <si>
    <t>Ro.43.3.1.1</t>
  </si>
  <si>
    <t>Ro.43.3.1.2</t>
  </si>
  <si>
    <t>Investicijsko vzdrževanje in gradnja cest</t>
  </si>
  <si>
    <t>2021-2022</t>
  </si>
  <si>
    <t>2021-2023</t>
  </si>
  <si>
    <t>Program projektov za realizacijo v 6-letnem obdobju (drsni plan)</t>
  </si>
  <si>
    <t>strokovne podlage (projektna in investicijska dokumentacija), ki se izdela po definiranju projekta Ro.9.1</t>
  </si>
  <si>
    <t>Za oba projekta izdelati investiicjska programa, ki bosta utemeljila posamezen projekt; izvedba dodatnih predarheoloških analiz, pridobivanje nepremičnin</t>
  </si>
  <si>
    <t>Realizacija je odvisna od načrtov, razvoja in potreb Luke Koper; Poslovni načrt DARS d.d. za leto 2015</t>
  </si>
  <si>
    <t>Bertoška vpadnica: ocena gradnje glede na: zemljišča v večini pridobljena v 1. fazi izgradnje, vrednost gradnje ocenjena na km; Srminska vpadnica: Investicijski program Navezava Luke Koper na AC omrežje-Srminska vpadnica</t>
  </si>
  <si>
    <t>Pregled in ažurno - sprotno usklajevanje EU in SLO predpisov – zakoni, pravilniki in tehnične specifikacije, pri čemer je potrebno upoštevati predpisane standarde oz. zahteve, ki bodo zagotavljali ustrezen – optimalen nivo varnosti udeležencev v prometu in vzdrževalcev cest.</t>
  </si>
  <si>
    <t xml:space="preserve">nadaljevanje projekta je odvisno od učinkovitosti južne obvozne ceste </t>
  </si>
  <si>
    <t>MZI/DI</t>
  </si>
  <si>
    <t>Proračun RS, Potrebni viri bodo zagotovljeni v okviru ukrepa Ro.43.2.1 in Ro.43.3.1.</t>
  </si>
  <si>
    <t>Proračun RS, Potrebni viri bodo zagotovljeni v okviru ukrepa Ro.43.2.1 in Ro.43.3.1</t>
  </si>
  <si>
    <t>Proračun RS (Potrebni viri bodo zagotovljeni v okviru ukrepa Ro.43.2.1 in Ro.43.3.1) + Občina</t>
  </si>
  <si>
    <t>Ocena 5 mio/km * 1078 Škofja - Loka=6.170 m; 0212 Jeprca - LJ (Šentvid)=8.814 m</t>
  </si>
  <si>
    <t>NRP 07-0092 REKO  Šentjur – Dobovec</t>
  </si>
  <si>
    <t>NRP 11-0017 OKOL Sanacije zaradi hrupa; 13-0059 OKOL Odvodnjavanje padavinskih voda; 14-0017 OKOL Ukrepi zaradi prekomerne obremenitve okolja; 16-0013 OKOL Monitoringi;  Sanacija zaradi hrupa na podlagi Monitoring hrupa za letni promet nad 3 mio prometa je ocenjen na nekaj manj kot 50 mio EUR</t>
  </si>
  <si>
    <t>Izvedba dodatnih počivališč/parkirišč</t>
  </si>
  <si>
    <t>občine/zasebni investitor/DARS</t>
  </si>
  <si>
    <t>Ro.17.7</t>
  </si>
  <si>
    <t>manjkajoči del HC od mejnega platoja MMP Dragonja do državne meje z Republiko Hrvaško (novogradnja)</t>
  </si>
  <si>
    <t>preučitev Jeprca-Stanežiče v povezavi z upoštevanjem železniške proge in regionalne ceste</t>
  </si>
  <si>
    <t>preučitev variante s prometno-ekonomskega vidika, okoljskega in prostorskega ter primerjava različnih variant razvoja omrežja na področju slovenske Istre ter izdelava ostale potrebne dokumentacije</t>
  </si>
  <si>
    <t>10 mio EUR/leto</t>
  </si>
  <si>
    <t>Zagotoviti ustrezne elemente ceste za hitrost 90 km/h, uporabi se obstoječi koridor; v letih 2017-2018 predvidena sanacija mostu na Dragonji</t>
  </si>
  <si>
    <t>DRSI, Občina</t>
  </si>
  <si>
    <t>dokumentacija za izboljšanje dostopnosti, odprava ozkega grla na mestnem omrežju, v oceni upoštevano tudi 3,3 mio EUR za odkupe zemljišč</t>
  </si>
  <si>
    <t>IDP od km 0,000 do km 2,460, junij 2014</t>
  </si>
  <si>
    <t>strokovne podlage (projektna in investicijska dokumentacija)  ŠV/PIZ izdelan vendar ni zaključen ter določitev prioritetnih odsekov za gradnjo</t>
  </si>
  <si>
    <t>Upoštevano znotraj ukrepa Ro.43.3.1</t>
  </si>
  <si>
    <t>Izvajanje po Operativnem programu za zaščito pred hrupom</t>
  </si>
  <si>
    <t>Predvidoma 5 mio EUR/leto za pripravo ustrezne dokumentacije</t>
  </si>
  <si>
    <t>ukrep vezan na Ro.4.1 in R.4.2</t>
  </si>
  <si>
    <t>DRSI/Občina Bled</t>
  </si>
  <si>
    <t>DRSI/Občini Bled in Radovljica</t>
  </si>
  <si>
    <t>DPN, IP, PGD/PZI, INV-P</t>
  </si>
  <si>
    <t>2018-2019</t>
  </si>
  <si>
    <t>2021-2024</t>
  </si>
  <si>
    <t>Ro.10.5</t>
  </si>
  <si>
    <t>Krško - Brežice</t>
  </si>
  <si>
    <t>novogradnja povezava Krško-Brežice</t>
  </si>
  <si>
    <t>obvoznica Brežice</t>
  </si>
  <si>
    <t>2023-2027</t>
  </si>
  <si>
    <t>2022-2025</t>
  </si>
  <si>
    <t>2018-2025</t>
  </si>
  <si>
    <t>Ro.14.1, Ro.14.3, Ro.14.4, Ro.14.5, Ro.10.2</t>
  </si>
  <si>
    <t>izdelati faznost in etapnost izvajanja po DPN-ju</t>
  </si>
  <si>
    <t>Obvoznica Maribor</t>
  </si>
  <si>
    <t>Podaljšek ceste Proletarskih brigad</t>
  </si>
  <si>
    <t>Zahodna obvoznica (Lackova) - AC</t>
  </si>
  <si>
    <t>po 2018</t>
  </si>
  <si>
    <t>izgradnja, fazno</t>
  </si>
  <si>
    <t>2020-2026</t>
  </si>
  <si>
    <t>stalno</t>
  </si>
  <si>
    <t>Ro.43.3.1.3</t>
  </si>
  <si>
    <t>v letu 2017 upoštevan proračun + infrastrukturni prispevek v višini 44 mio EUR, od leta 2018 naprej osnova proračun 2017 + infrastrukturni prispevek v višini 88 mio EUR</t>
  </si>
  <si>
    <t>2022-2024</t>
  </si>
  <si>
    <t>strokovne podlage (DPN sprejet)</t>
  </si>
  <si>
    <t>PGD</t>
  </si>
  <si>
    <t>strokovne podlage, PGD</t>
  </si>
  <si>
    <t>po 2021</t>
  </si>
  <si>
    <t>DPN, strokovne podlage</t>
  </si>
  <si>
    <t>PGD, strokovne podlage</t>
  </si>
  <si>
    <t>DPN sprejet, strokovne podlage</t>
  </si>
  <si>
    <t>Ro.43.4.43</t>
  </si>
  <si>
    <t>09-0005 NOVO Poligon varne vožnje</t>
  </si>
  <si>
    <t>Za povečanje prepustnosti na AC in HC najprej uvedba ITS sistemov (ureditve sistemov nadzora in vodenja prometa in sistemov, ki omogoča občasno uporabo odstavnih pasov), potem širitev obroča oz. izvedba ugotovljenih optimalnih ukrepov glede na ustrezno plansko obdobje.</t>
  </si>
  <si>
    <t>DPN in ostala dokumentacija</t>
  </si>
  <si>
    <t>V predlogu izvedbene pogodbe za leto 2016 med RS in DARS je opredeljeno, da se s pripravo DPN nadaljuje.</t>
  </si>
  <si>
    <t>V predlogu izvedbene pogodbe za 2016 med RS in DARS je opredeljena naloga izdelave prometno ekonomske študije; Predhodna preučitev učinkovitosti novogradnje in strokovne podlage (projektna in investicijska dokumentacija)</t>
  </si>
  <si>
    <t>DPN, projektna in investicijska dokumentacija; V predlogu izvedbene pogodbe za 2016 med RS in DARS je v okviru odseka Ptuj - Ormož opredeljena naloga nadaljevanja DPN za Ptuj - Markovci</t>
  </si>
  <si>
    <t>Ocena: 1,5 mio EUR/km odsek 1261 Velenje - Črnova=7.427 m in 1262 Črnova - Arja vas=7.014 m; NRP postavka 06-0079 4,9 mio EUR</t>
  </si>
  <si>
    <t>Ocena 1,5 mio EUR/km odseki 1257 Dravograd - Otiški vrh=1.370 m; 1258 Otiški vrh - Slovenj Gradec=9.170m; Na tem potezu NRP 08-0079 KRIŽ</t>
  </si>
  <si>
    <t>Ocena 1,5 mio EUR/km odseki 1254 Holmec - Poljana=3.881 m; 1255 Poljana - Ravne=8.047 m; 1256 Ravne - Dravograd=7.008 m; 1257 Dravograd - Otiški vrh=1.370 m. V NRP-ju postavke 08-0162, 08-0073, 98-0794, 00-0103, 10-0144, 05-0033, 08-0053, 10-0004, 10-0102</t>
  </si>
  <si>
    <t>odseki 1230, 1186, 331, 360, 332; ocena 1,5 mio EUR/km; odseki 333, 334, 335, 361, 1334 so v dobrem stanju zato v oceni niso upoštevani, ker bodo na njih potrebni predvidoma le minimalni ukrepi; Obstoječi NRP 10-0184, 10-0024, 10-0025</t>
  </si>
  <si>
    <t>NRP 00-0125 NOVO Krško-Brežice, DPN v izdelavi</t>
  </si>
  <si>
    <t>10-0105 OBVO R1-220/1242: obvoznica Brežice, sprejet DPN</t>
  </si>
  <si>
    <t>NRP 04-0011 OBVO Škofljica</t>
  </si>
  <si>
    <t>NRP 11-0011, 10-0134, 10-0135, 06-0063, 08-0008, 08-0193, 08-0181, 08-0182, 08-0183, 08-0184, 11-0007, v skupni višini 49,66 miom EUR, povečano za 30% za morebitne dodatne potrebne ukrepe</t>
  </si>
  <si>
    <t>2016-2018 obsotječi, po 2018 dodatni ukrepi</t>
  </si>
  <si>
    <t>2016-2020, po 2020 dodatni ukrepi</t>
  </si>
  <si>
    <t>2023-2026</t>
  </si>
  <si>
    <t>NRP 13-0006 OBVO Obvoznica Vnanje Gorice</t>
  </si>
  <si>
    <t>NRP 08-0140, 04-0010, 08-0117, 10-0171, 11-0006 povečano za 30% za morebitne dodatne ukrepe</t>
  </si>
  <si>
    <t>NRP 98-0377, 07-0016; Ocena 1,5 mio EUR/km - upoštevani odseki ceste 0329, 0330</t>
  </si>
  <si>
    <t>Ocena 1,5 mio EUR/km - 0331, 0360, 6727, 1162; NRP 10-0184, 10-0131, 10-0133, 03-0028, 08-0108</t>
  </si>
  <si>
    <t>NRP 08-0066</t>
  </si>
  <si>
    <t>NRP 08-0067</t>
  </si>
  <si>
    <t>NRP 98-0317, 08-0030, 10-0067, povečano za 50% za dodatne ukrepe</t>
  </si>
  <si>
    <t>NRP 01-0074 povečan za 50% za morebitne dodatne ukrepe</t>
  </si>
  <si>
    <t>NRP 09-0007 NOVO Navez. cesta Ljubečna-AC priključek Celje; 10-0159 NOVO Navez. cesta Teharje-AC priključek Celje V; Dopolnitev študije variant srednji del tretje razvojne osi med Ac A1 Maribor - Ljubljana in Ac A2 Ljubljana - Obrežje, maj 2011, dopolnitev maj 2014</t>
  </si>
  <si>
    <t>NRP 07-0035 NOVO Tretja razvojna os (osrednji del: Celje-NM); Dopolnitev študije variant srednji del tretje razvojne osi med AC A1 Maribor - Ljubljana in AC A2 Ljubljana - Obrežje, maj 2011, dopolnitev maj 2014; ocena zmanjšana za OBVO Celje vzhod, ukrep Ro.14.1</t>
  </si>
  <si>
    <t xml:space="preserve">strokovne podlage (prostorska, okoljska, projektna in investicijska dokumentacija) </t>
  </si>
  <si>
    <t>do 2016</t>
  </si>
  <si>
    <t>Preveritev možnosti JZP ter določitev programa prioritet</t>
  </si>
  <si>
    <t>DPN, PGD/PZI ter investicijska dokumentacija</t>
  </si>
  <si>
    <t>Nosilec/viri izvedba</t>
  </si>
  <si>
    <t>Nosilec/viri priprava</t>
  </si>
  <si>
    <t>Obvozna cesta Škofja Loka sever</t>
  </si>
  <si>
    <t>priprava ocena vrednosti v mio EUR</t>
  </si>
  <si>
    <t>priprava terminski plan</t>
  </si>
  <si>
    <t>izvedba ocena vrednosti v mio EUR</t>
  </si>
  <si>
    <t>izvedba terminski plan</t>
  </si>
  <si>
    <t>MzI, Proračun RS</t>
  </si>
  <si>
    <t>Obvozna cesta zahod Novo mesto</t>
  </si>
  <si>
    <t>priprava 2023-2030</t>
  </si>
  <si>
    <t>izvedba 2023-2030</t>
  </si>
  <si>
    <t>priprava po 2030</t>
  </si>
  <si>
    <t>izvedba po 2030</t>
  </si>
  <si>
    <t>Občine/zasebni investitorji</t>
  </si>
  <si>
    <t>aktivnost nima finančnih posledic ali je bila izvedena pred letom 2016</t>
  </si>
  <si>
    <t>Viri bodo zagotovljeni v okviru Ro.43.3.1.</t>
  </si>
  <si>
    <t>Viri bodo zagotovljeni v okviru Ro.43.3.1. + Občina</t>
  </si>
  <si>
    <t>Viri bodo zagotovljeni v okviru Ro.43.3.1. + Občine</t>
  </si>
  <si>
    <t>Opis ukrepa</t>
  </si>
  <si>
    <t>R.1.1</t>
  </si>
  <si>
    <t>Koper-Divača: sanacija ozkega grla na območju Bivja</t>
  </si>
  <si>
    <t xml:space="preserve">ukrepi za povečanje zmogljivosti na območju ENP Dekani - Koper, in ENP Hrastovlje 
izvlečni tir postaje Koper tovorna </t>
  </si>
  <si>
    <t xml:space="preserve">povečanje kapacitete </t>
  </si>
  <si>
    <t>Podatki povzeti po INV-P</t>
  </si>
  <si>
    <t>R.1.2</t>
  </si>
  <si>
    <t>Koper-Divača: II. tir</t>
  </si>
  <si>
    <t>izgradnja II. tira</t>
  </si>
  <si>
    <t>R.39</t>
  </si>
  <si>
    <t xml:space="preserve">opredeljen model JZP
sklenitev partnerstva </t>
  </si>
  <si>
    <t>izbran JZP
vir financiranja in model izvedbe projekta</t>
  </si>
  <si>
    <t>gradnja</t>
  </si>
  <si>
    <t>Podatki povzeti po novelirani ŠI</t>
  </si>
  <si>
    <t>R.1.3</t>
  </si>
  <si>
    <t>Koper-Divača:dodatni ukrepi na obstoječi progi Divača-Koper</t>
  </si>
  <si>
    <t>v okviru študije in nadaljnje projektne dokumentacije (IDZ, IZN,…) je potrebno ugotoviti ukrepe, s katerimi povečamo zmogljivost obstoječe proge (kot denimo tudi: nadgradnja postaj - podaljšanje tirov in dodatni tiri, nadgradnja oz. dodatni ENP, obnova elementov zg. in sp. ustroja, korigirati krivine v smislu povečanja progovne hitrosti,....)</t>
  </si>
  <si>
    <t>R.1.2
R.39</t>
  </si>
  <si>
    <t>strokovne podlage in dokumentacija za gradnjo</t>
  </si>
  <si>
    <t>proračun RS</t>
  </si>
  <si>
    <t xml:space="preserve">ugotovljeni dodatni ukrepi za povečanje zmogljivosti </t>
  </si>
  <si>
    <t xml:space="preserve">izvedba dodatnih ukrepov </t>
  </si>
  <si>
    <t>ocenjena vrednost ( natančna vrednost bo znana po končanju projektne dokumentacije)</t>
  </si>
  <si>
    <t>R.1.4</t>
  </si>
  <si>
    <t>določitev potrebnih ukrepov nadgradnje na TEN in ostalih odsekih TEN omrežja (nadgradnja proge, vozne mreže, postaj, APB/ETCS, ENP…); nadgradnja proge Rakek-Postojna, NPr Rakek, ukrepi za povečanje zmogljivosti, postaje</t>
  </si>
  <si>
    <t>izdelava Študije (PN za koridorske proge)</t>
  </si>
  <si>
    <t>Na podlagi zaključka študije, ki bo zajemala celotno TEN omrežje bodo določeni potrebni ukrepi, prioritete, vrednost investicije, terminski plan.</t>
  </si>
  <si>
    <t>izdelava projektne dokumentacije za nadgradnjo</t>
  </si>
  <si>
    <t>izdelana dokumentacija za nadgradnjo</t>
  </si>
  <si>
    <t>R.2.1</t>
  </si>
  <si>
    <t>Zidani Most-Dobova: nadgradnja in ureditev vozlišča Zidani Most</t>
  </si>
  <si>
    <t>PN in izdelava študije za koridorske proge</t>
  </si>
  <si>
    <t>R.3</t>
  </si>
  <si>
    <t>R.3.1</t>
  </si>
  <si>
    <t xml:space="preserve">Ljubljana-Jesenice: nadgradnja </t>
  </si>
  <si>
    <t>ukrepi za povečanje prepustnosti in zagotavljanje TEN standarda (nadgradnja SVTK naprav z uvedbo daljinskega vodenja prometa, povečanje progovne hitrosti, nadgradnja postaj,..)</t>
  </si>
  <si>
    <t xml:space="preserve">DPN in dokumentacija za gradnjo </t>
  </si>
  <si>
    <t>opredeljeni ukrepi in izdelana dokumentacija</t>
  </si>
  <si>
    <t>V teku je DPN, ki bo pokazal potrebnost ukrepov v okviru nadgradnje in/ali gradnje II. tira. Po izdelavi dokumentacije bo možno določiti oceno investicije in terminski plan.</t>
  </si>
  <si>
    <t>R.3.2</t>
  </si>
  <si>
    <t xml:space="preserve">Ljubljana-Jesenice: dograditev dodatnega tira </t>
  </si>
  <si>
    <t>ukrepi za povečanje prepustnosti in zagotavljanje TEN standarda</t>
  </si>
  <si>
    <t>dograditev tira Ljubljana-Kranj</t>
  </si>
  <si>
    <t>R.3.3</t>
  </si>
  <si>
    <t>Jesenice-državna meja-predor Karavanke: nadgradnja</t>
  </si>
  <si>
    <t xml:space="preserve">nadgradnja obstoječega predora za zagotavljanje varnostnih ukrepov </t>
  </si>
  <si>
    <t>R.3.1.</t>
  </si>
  <si>
    <t>varnostna, investicijska in izvedbena dokumentacija, meritve, preiskave</t>
  </si>
  <si>
    <t>predvidena je ukinitev dvotirnosti z namenom, da zagotovimo ustrezni profil in zadostimo varnostnim zahtevam</t>
  </si>
  <si>
    <t>ocena izvedbenih del se nanaša na dela za SLO del predora</t>
  </si>
  <si>
    <t>R.4.1</t>
  </si>
  <si>
    <t>Tivolski lok</t>
  </si>
  <si>
    <t>gradnja tivolskega loka</t>
  </si>
  <si>
    <t>izbrana varianta tivoslkega loka, izdelana projektna dokumentacija</t>
  </si>
  <si>
    <t>zgrajen Tivolski lok, povečanje kapacitete in razbremenitev postaje LJ ter skrajšanje voznih časov tovornih vlakov</t>
  </si>
  <si>
    <t>študija RailHUC</t>
  </si>
  <si>
    <t>R.4.2</t>
  </si>
  <si>
    <t xml:space="preserve">nadgradnja obstoječe postaje </t>
  </si>
  <si>
    <t>SV naprave, tirne naprave, peronska infrastruktura,…</t>
  </si>
  <si>
    <t>U.14.1, U 14.2; U 14.3</t>
  </si>
  <si>
    <t>študija in dokumentacija za gradnjo</t>
  </si>
  <si>
    <t>izdelana dokumentacija</t>
  </si>
  <si>
    <t>R.4.3</t>
  </si>
  <si>
    <t>ureditev obvoznih prog za tovorni promet
ureditev LŽV</t>
  </si>
  <si>
    <t>ŠV, IdP, DPN, OP in PVO za LŽV</t>
  </si>
  <si>
    <t>do 2022</t>
  </si>
  <si>
    <t>izdelana dokumentacija in predlagani ukrepi</t>
  </si>
  <si>
    <t>navezava na druge ukrepe (U); Ocena investiicje in terminski plan ter ukrepi bodo definirani po pridobljeni dokumentaciji</t>
  </si>
  <si>
    <t>R.4.4</t>
  </si>
  <si>
    <t>Ranžirna postaja Zalog</t>
  </si>
  <si>
    <t xml:space="preserve"> zmanjšanje negativnih vplivov hrupa</t>
  </si>
  <si>
    <t xml:space="preserve"> dokumentacija za gradnjo</t>
  </si>
  <si>
    <t>R.5.1</t>
  </si>
  <si>
    <t>Ljubljana-Zidani Most: nadgradnja proge in ureditev vozlišča Zidani Most</t>
  </si>
  <si>
    <t>R.6.1</t>
  </si>
  <si>
    <t>Divača-Sežana: nadgradnja obstoječe proge</t>
  </si>
  <si>
    <t>nadgradnja obstoječe proge</t>
  </si>
  <si>
    <t>izdelava projektne in prostorske dokumentacije za izvedbo nadgradnje obstoječe proge</t>
  </si>
  <si>
    <t>2016 - 2020</t>
  </si>
  <si>
    <t>DRSI, EGIZ</t>
  </si>
  <si>
    <t>opredeljena vrsta nadgradnje in izdelana projektna dokumentacija za izvedbo nadgradnje</t>
  </si>
  <si>
    <t>R.7.1</t>
  </si>
  <si>
    <t>Pragersko-Hodoš-d.m.: gradnja II tira</t>
  </si>
  <si>
    <t>gradnja II tira po fazah: Pragersko-Ormož; Ormož-Murska Sobota, Murska Sobota-Hodoš-d.m.</t>
  </si>
  <si>
    <t>R.1.4
R.39</t>
  </si>
  <si>
    <t>R.7.2</t>
  </si>
  <si>
    <t>vozlišče Pragersko</t>
  </si>
  <si>
    <t>po fazah, najprej le najnujnejši ukrepi</t>
  </si>
  <si>
    <t xml:space="preserve">sprejet DPN, v teku PGD, odkupi zemljišč </t>
  </si>
  <si>
    <t>izdelana projektna dokumentacije faze PGD in PZI, pridobljeno GD</t>
  </si>
  <si>
    <t>1. faza</t>
  </si>
  <si>
    <t>Sprejet DPN, izvaja se PGD (variante izvedbe), odkupi zemljišč. Faze bodo detajlno opredeljene in verificirane v sklopu izdelave PGD. V PIZ-u predvidena vrednost 194,8 mio EUR, v variantah zmanjšana na cca. 135 mio EUR.</t>
  </si>
  <si>
    <t>R.8.1</t>
  </si>
  <si>
    <t>Maribor-Šentilj: nadgradnja</t>
  </si>
  <si>
    <t>nadgradnja SV naprav, premostitev Pesniške doline s predorom in viaduktom ali sanacija obstoječega nasipa Pesnica, zagotovitev osne obremenitve 22,5 ton na celotnem poteku proge, nadgradnja postaj, uvedba ETCS sistema, podaljšanje koristnih dolžin postajnih tirov, izvennivojski dostop do peronske infrastrukture, morebitno povečanje progovne hitrosti, daljinsko vodenje prometa vlakov.</t>
  </si>
  <si>
    <t xml:space="preserve">DPN in dokumentacija za nadgradnjo </t>
  </si>
  <si>
    <t>do 2018</t>
  </si>
  <si>
    <t>izdelana projektna dokumentacija</t>
  </si>
  <si>
    <t>nadgradnja</t>
  </si>
  <si>
    <t>v pripravi DPN za 2. tir; v pripravi razpis za izvedbeni načrt (del nadgradnje, ki se izvede po VDJK).</t>
  </si>
  <si>
    <t>ukrepi za 70 mio EUR: povečanje osne obremenitve na D4 s sanacijo nasipa Pesnica, APB, nadgradnja postaje Pesnica</t>
  </si>
  <si>
    <t>R.8.2</t>
  </si>
  <si>
    <t xml:space="preserve">Maribor-Šentilj-d.m.: gradnja II. tira </t>
  </si>
  <si>
    <t>gradnja II tira</t>
  </si>
  <si>
    <t>v izdelavi IDZ in IDP;
v pripravi DPN</t>
  </si>
  <si>
    <t>do 2023</t>
  </si>
  <si>
    <t>v ceni NI zajet IZN, ker smo predvideli da se bo  ta izdelal po letu 2022</t>
  </si>
  <si>
    <t>R.9.1</t>
  </si>
  <si>
    <t>Pragersko-Maribor: nadgradnja</t>
  </si>
  <si>
    <t>R.10.1</t>
  </si>
  <si>
    <t>Zidani Most - Celje: nadgradnja proge in postaj</t>
  </si>
  <si>
    <t>nadgradnja progovnega odseka Zidani Most-Celje z namenom povečanja osne obremenitve na kategorijo D4, povečanje progovne hitrosti, nadgradnja postaj Rimske Toplice, Laško in Celje.</t>
  </si>
  <si>
    <t>v izdelavi projektna dokumentacija (izvedbeni načrt)</t>
  </si>
  <si>
    <t>2016-2020 + 2 leti zaključevanje</t>
  </si>
  <si>
    <t>povečana osna obremenitev</t>
  </si>
  <si>
    <t>INV-P v izdelavi</t>
  </si>
  <si>
    <t>R.10.2</t>
  </si>
  <si>
    <t>Poljčane - Slovenska Bistrica: nadgradnja</t>
  </si>
  <si>
    <t>Povečanje osne obremenitve na kategorijo D4</t>
  </si>
  <si>
    <t>R.10.3</t>
  </si>
  <si>
    <t>Šentjur-Pragersko: uvedba APB-ja</t>
  </si>
  <si>
    <t>do uvedbe ETCS 2 se zagotovi APB</t>
  </si>
  <si>
    <t>R.21</t>
  </si>
  <si>
    <t>izvedbeni načrt</t>
  </si>
  <si>
    <t>izdelan projekt</t>
  </si>
  <si>
    <t>Ocena vrednosti in terminski plan bo določen po izdelavi projektne dokumentacije.</t>
  </si>
  <si>
    <t>R.10.4</t>
  </si>
  <si>
    <t>Celje-Pragersko: nadgradnja postaj</t>
  </si>
  <si>
    <t>podaljšanje koristnih dolžin postajnih tirov, 740m, izvenivojski dostop na peronsko infrastrukturo</t>
  </si>
  <si>
    <t>R.11.1</t>
  </si>
  <si>
    <t>Pivka-Ilirska Bistrica-Šapjane: nadgradnja proge</t>
  </si>
  <si>
    <t>R.21.1</t>
  </si>
  <si>
    <t>ERTMS</t>
  </si>
  <si>
    <t>projekt je povezan s projektom elektrifikacije R.22.1, rešitve bodo podane v skupni študiji</t>
  </si>
  <si>
    <t>R.22.1</t>
  </si>
  <si>
    <t xml:space="preserve">Proučitev ustreznega nivoja sistema (L1 ali L2) in program migracije </t>
  </si>
  <si>
    <t>DRSI, DRI, SŽ</t>
  </si>
  <si>
    <t>izdelan program in izbran ustrezen ETCS sistem</t>
  </si>
  <si>
    <t>uvedba ustreznega sistema</t>
  </si>
  <si>
    <t>s sistemom ETCS 2 je zagotovljena večjas varnost, zmogljivost kar pomeni tudi nižja potrebna vlaganja v investicijske projekte za doseganje ciljev</t>
  </si>
  <si>
    <t>Projekt na koridorju D se že izvaja (ETCS 1) in bo potrebno logično nadaljevanje uvajanja sistema na omrežju. Projekt R.21.1 se rešuje skupaj s projektom R.22.1. Izdelati najprej študijo na podlagi katere bo ugotovljeno na katerih delih je možno takoj uvesti ETCS 2, kakšni stroški nastanejo pri dodatni vpremi lokomotiv, ter kako to vpliva na ENP. Izdela se tudi program migracije, pri čemer je potrebno upoštevati odločitve sosednjih držav (zagotovljena interoperabilnost)</t>
  </si>
  <si>
    <t>R.21.2</t>
  </si>
  <si>
    <t>ETCS oz. ERTMS na odseku Zidani Most-Dobova-d.m in Pragersko-Šentilj-d.m.</t>
  </si>
  <si>
    <t>uvedba sistema ETCS na odseku Zidani Most-Dobova-d.m. in odseku Pragersko-Šentilj-d.m</t>
  </si>
  <si>
    <t>projektna dokumentacija za vzpostavitev sistema ETCS</t>
  </si>
  <si>
    <t>izdelana projektna dokumentacija za interoperabilnost SV naprav</t>
  </si>
  <si>
    <t>uvedba sistema ETCS</t>
  </si>
  <si>
    <t>zagotovljena interoperabilnost SV naprav</t>
  </si>
  <si>
    <t xml:space="preserve">spremeba sistema napetosti vozne mreže </t>
  </si>
  <si>
    <t>povečanje kapacitete, večje obremenitve tovornih vlakov</t>
  </si>
  <si>
    <t>R.22.2</t>
  </si>
  <si>
    <t>elektrifikacija regionalnih prog</t>
  </si>
  <si>
    <t>Študija in program prioritet</t>
  </si>
  <si>
    <t>program prioritet</t>
  </si>
  <si>
    <t>Na podlagi že izdelanih študij in morebiti potrebnih novih analiz se izdela program prioritet posameznih progovnih odsekov in učinkov ter določi izvedba. Perojekt je povezan in se ga sproti usklajuje z ukrepom R.23 ter ukrepi U (javni potniški promet).</t>
  </si>
  <si>
    <t>R.23.1</t>
  </si>
  <si>
    <t>Ormož-Središče-d.m</t>
  </si>
  <si>
    <t xml:space="preserve">nadgradnja SV naprav, povečanje osne obremenitve, </t>
  </si>
  <si>
    <t>do 2025</t>
  </si>
  <si>
    <t>R.23.2</t>
  </si>
  <si>
    <t>d.m.-Metlika-Ljubljana</t>
  </si>
  <si>
    <t>PN in izdelava študije za regionalne proge</t>
  </si>
  <si>
    <t>odsek Ljubljana-Grosuplje: APB, nadgradnja postaj</t>
  </si>
  <si>
    <t>do leta 2022 na doseku LJ-Grosuplje
do 2030</t>
  </si>
  <si>
    <t>odsek Ljubljana-Grosuplje: APB, nadgradnja postaj (študija RailHUC)</t>
  </si>
  <si>
    <t>dokumentacija za gradnjo</t>
  </si>
  <si>
    <t>drugi tir Ljubljana - Grosuplje</t>
  </si>
  <si>
    <t>po letu 2022</t>
  </si>
  <si>
    <t>R.23.3</t>
  </si>
  <si>
    <t>odsek Ljubljana-Domžale: APB, nadgradnja postaj (študija RailHUC)</t>
  </si>
  <si>
    <t>ostala dokumentacija za gradnjo</t>
  </si>
  <si>
    <t>dvotirnost proge</t>
  </si>
  <si>
    <t>ocena za delno dvotirnost do Domžal (študija RailHUC)</t>
  </si>
  <si>
    <t>R.23.4</t>
  </si>
  <si>
    <t>Celje-Velenje</t>
  </si>
  <si>
    <t>PN in izdelava študije za regionalne proge in ostala dokumentacija</t>
  </si>
  <si>
    <t>do 2030</t>
  </si>
  <si>
    <t>R.23.5</t>
  </si>
  <si>
    <t>d.m.-Rogatec-Grobelno</t>
  </si>
  <si>
    <t>nadgradnja postaj in ETCS regional</t>
  </si>
  <si>
    <t>R.23.6</t>
  </si>
  <si>
    <t>d.m.-Imeno-Stranje</t>
  </si>
  <si>
    <t>nadgradnja postaj in SV naprav (vzmetne kretnice)</t>
  </si>
  <si>
    <t>R.23.7</t>
  </si>
  <si>
    <t>Maribor-Prevalje-d.m.</t>
  </si>
  <si>
    <t>odsek Maribor-Ruše: elektrifikacija, II tir
nadgradnja SV in nadgradnja postaj</t>
  </si>
  <si>
    <t>R.23.8</t>
  </si>
  <si>
    <t>Ljutomer-Gornja Radgona</t>
  </si>
  <si>
    <t>R.23.9</t>
  </si>
  <si>
    <t>d.m.-Lendava</t>
  </si>
  <si>
    <t>R.23.10</t>
  </si>
  <si>
    <t>cepišče Prešnica-Podgorje-d.m</t>
  </si>
  <si>
    <t>R.23.11</t>
  </si>
  <si>
    <t>Jesenice-Sežana</t>
  </si>
  <si>
    <t>nadgradnja postaj, nadgradnja SV naprav (morebiten APB)</t>
  </si>
  <si>
    <t>R.23.12</t>
  </si>
  <si>
    <t>Šempeter pri Gorici-Vrtojba</t>
  </si>
  <si>
    <t>R.23.13</t>
  </si>
  <si>
    <t>Prvačina-Ajdovščina</t>
  </si>
  <si>
    <t>R.23.14</t>
  </si>
  <si>
    <t>cepišče Kreplje-Repentabor-d.m.</t>
  </si>
  <si>
    <t>R.23.15</t>
  </si>
  <si>
    <t>Sevnica-Trebnje</t>
  </si>
  <si>
    <t>elektrifikacija in povečanje osne obremenitve (možnost obvozne proge)</t>
  </si>
  <si>
    <t>R.23.16</t>
  </si>
  <si>
    <t>Grospulje-Kočevje</t>
  </si>
  <si>
    <t xml:space="preserve">v izvajanju </t>
  </si>
  <si>
    <t>v izvajanju modernizacija proge po etapah, možnost testiranja sistema ERTMS Regional</t>
  </si>
  <si>
    <t>R.23.17</t>
  </si>
  <si>
    <t>nove regionalne proge</t>
  </si>
  <si>
    <t>npr. Lendava-Beltinci, Ljubljana-Vrhnika, Velenje-Dravograd, Gornja Radgona - d.m. -Avstrija, …</t>
  </si>
  <si>
    <t>študija proučiteve novih železniških prog za regionalni promet</t>
  </si>
  <si>
    <t>določitev potrebnih prog in prioritete</t>
  </si>
  <si>
    <t>R.24.1</t>
  </si>
  <si>
    <t>Pregled in uskladitev zakonodaje, pri čemer upoštevati minimalne zahtevane standarde</t>
  </si>
  <si>
    <t>uskladitev zakonodaje in ukinitev obstoječih odločb???</t>
  </si>
  <si>
    <t>DRSI, AŽP</t>
  </si>
  <si>
    <t>dobljeni ustrezni pogoji za izdelavo programa aktivnosti prioritetnega reševanja problematike na nivojskih prehodih</t>
  </si>
  <si>
    <t>R.24.2</t>
  </si>
  <si>
    <t xml:space="preserve">Analiza in program za določitev prioritet </t>
  </si>
  <si>
    <t>Določitev prioritet z metodologijo zavarovanja/odprave nivojskih prehodov</t>
  </si>
  <si>
    <t>program aktivnosti</t>
  </si>
  <si>
    <t>ukrepi na nivojskih prehodih</t>
  </si>
  <si>
    <t>povečanje varnosti</t>
  </si>
  <si>
    <t>R.31.1</t>
  </si>
  <si>
    <t>Prilagoditev metodologije izračuna uporabnine</t>
  </si>
  <si>
    <t>ukrepi, s katerimi spodbujajo prevoznika k optimizaciji prevoza, 
proučitev možnosti uvedbe uporabnine za potniški promet.</t>
  </si>
  <si>
    <t>AŽP</t>
  </si>
  <si>
    <t>sprememba metodologije</t>
  </si>
  <si>
    <t>Ker se z nadgradnjo prog spreminja višina uporabnine (povečuje) potrebni sprotni preračuni in določitve višine uporabnin (npr. letno).</t>
  </si>
  <si>
    <t>R.32.1</t>
  </si>
  <si>
    <t>Spremembe in dopolnitve večletne pogodbe za potniški promet</t>
  </si>
  <si>
    <t>Republika Slovenija ima v skladu z Uredbo 1370/2007 Evropskega parlamenta in Sveta z dne 23. oktobra 2007 o javnih storitvah železniškega in cestnega potniškega prevoza ter o razveljavitvi uredb Sveta (EGS) št. 1191/69 in št. 1107/70 s SŽ Potniški promet d.o.o. podpisano večletno pogodbo št. 3/2010-2019 o izvajanju obvezne gopodarske službe prevoza potnikov v notranjem in čezmejnem regijskem železniškem prometu za obdobje 2010 - 2019. Pogodba temelji na letnem obsegu storitev, ki se določi z voznim redomin je izražen s številom vlakovnih kilometrov. Spremembe in dopolnitve vključujejo razvojne elemente železniškega potniškega prometa v skladu s potrebami potnikov z vidika trajnostne mobilnosti, okoljskimi cilji, in v povezavi z infrastrukturnimi ukrepi.</t>
  </si>
  <si>
    <t xml:space="preserve">R.2., R.3., R.4., R.5., R.6., R.9., R.10., R.22.2., R.23.2., R.23.3., R.23.16., R.23.17., R.34., R.38. R.40., R.44. </t>
  </si>
  <si>
    <t>Prilagoditev metodologije za izvajanje GJS in razvoj železniškega potniškega prometa</t>
  </si>
  <si>
    <t xml:space="preserve">sprememba metodologije </t>
  </si>
  <si>
    <t>61 mio letno, oz. 45 mio EUR za 2016/2017</t>
  </si>
  <si>
    <t>stalen ukrep</t>
  </si>
  <si>
    <t>20 % povečanje števila potnikov do 2020 in 30% povečanje do 2030</t>
  </si>
  <si>
    <t>R.33.1</t>
  </si>
  <si>
    <t>Spremembe in dopolnitve večletne pogodbe za vzdrževanje javne železniške infrastrukture</t>
  </si>
  <si>
    <t xml:space="preserve">Republike Slovenije ima z upravljavcem javne železniške infrastrukture sklenjeno triletno pogodbo s katero se zagotavlja varnost, vzdrževanje in izboljšanje kakovosti infrastrukturnih storitev. Predviden je tudi delež, ki ostane upravljavcu kot spodbuda za kvalitetno in učinkovito upravljanje z javno železniško infrastrukturo. Predvidena je prilagoditev metodologije za izvajanje GJS vzdrževanja in upravljanja javne železniške infrastrukture in priprava 10 letnih programov vzdrževanja in pogodbe, ki bo zagotavljala stabilen vir za vzdrževanje in upravljanje javne železniške infrastrukture ter spodbude za učinkovito in kvalitetno izvajanje. </t>
  </si>
  <si>
    <t>105 mio letno, oz. 2016/2017 sprejet proračun</t>
  </si>
  <si>
    <t xml:space="preserve">izboljšanje stanja JŽI in upravljanja </t>
  </si>
  <si>
    <t>R.33.2</t>
  </si>
  <si>
    <t>Optimizacija organizacijske strukture železniškega sistema</t>
  </si>
  <si>
    <t xml:space="preserve">Slovenija ima zelo razvejano organizacijsko strukturo železniškega sistema in delitev pristojnosti in nalog med državnimi organi, agencijami, ter upravljavcem. </t>
  </si>
  <si>
    <t>Optimizacija organizacijske strukture</t>
  </si>
  <si>
    <t>Študija in program organizacijskih sprememb</t>
  </si>
  <si>
    <t>sprememba zakonodaje</t>
  </si>
  <si>
    <t>R.34.1</t>
  </si>
  <si>
    <t>Modernizacija in nabava voznih sredstev</t>
  </si>
  <si>
    <t>koncesionar in koncedent</t>
  </si>
  <si>
    <t>Izboljšanje ponudbe</t>
  </si>
  <si>
    <t>nabava in modernizacija</t>
  </si>
  <si>
    <t>Sestanek 31.7.2013 (ocena za 30 dodatnih kompozicij)</t>
  </si>
  <si>
    <t>R.35.1</t>
  </si>
  <si>
    <t>Država sprejme ukrepe s katerimi spodbuja (pomaga)prevoznika pri bolj učinkovitem črpanju sredstev EU za posodobitev  voznega parka oz. nakupu opreme.</t>
  </si>
  <si>
    <t>velja v primeru opreme tirnih vozil s sistemom ERTMS</t>
  </si>
  <si>
    <t>R.36.1</t>
  </si>
  <si>
    <t>Pregled zakonodaje in prilagoditev smernic s ciljem racionalizacije</t>
  </si>
  <si>
    <t>Prilagoditev zakonodaje</t>
  </si>
  <si>
    <t>Zakonski in podzakonski akti, ki določujejo minimalne standarde</t>
  </si>
  <si>
    <t>R.37.1</t>
  </si>
  <si>
    <t>Model upravljanja in vzdževanja infrastrukture</t>
  </si>
  <si>
    <t>Upravljavec JŽI</t>
  </si>
  <si>
    <t>letna kvota stroškov vzdrževanj ase izračuna na podlagi modelskih izračunov</t>
  </si>
  <si>
    <t>R.37.2</t>
  </si>
  <si>
    <t>Primerjava z EU</t>
  </si>
  <si>
    <t>Izdela se študija primerjave cen v članicah EU</t>
  </si>
  <si>
    <t>študija</t>
  </si>
  <si>
    <t>R.38.1</t>
  </si>
  <si>
    <t>V okviru priprave konkretnih PN za povečano vlogo JPP v RS (poudarek na večjih aglomeracijah)</t>
  </si>
  <si>
    <t>Priprava PN in dokumentacije</t>
  </si>
  <si>
    <t>izboljšanje storitev JPP, povečanje deleža uporabnikov JPP</t>
  </si>
  <si>
    <t>Projekt povezan z ukrepi U (JPP).</t>
  </si>
  <si>
    <t>na podlagi strateških kart hrupa se pripravi sektorski operativni programvartva pred hrupom z metodologijo določitve prioritet</t>
  </si>
  <si>
    <t>R.39.2</t>
  </si>
  <si>
    <t>Pri načrtovanju potrebno upoštevati priporočila celovite presoje vplivov na okolje. Investicije v obstoječih infrastrukturnih povezava imajo prednost pred gradnjo novih prometnic. Pri načrtovanju prometne infrastrukture v prostor je potrebno posege na kmetijska in gozdna zemljišča zmanjšati na najmanjšo možno mero. Železniška infrastruktura naj se ne umešča v priobalna in obalna zemljišča. Infrastrukturni koridorji naj se prednostno ne umeščajo v območja kulturne dediščine in v območja izjemnih krajin in krajinska območja s prepoznavnimi značilnostmi na nacionalni ravni. Pri umeščanju železniške infrastrukture v prostor se je potrebno izogibati umeščanju objektov v območja z naravovarstvenim statusom.</t>
  </si>
  <si>
    <t>R.40.1</t>
  </si>
  <si>
    <t>Intermodalno potniško središče</t>
  </si>
  <si>
    <t>Pri načrtovanju se upoštev indeks delovnih migracij in možnost prestopa potnikov s peš in kolesarskega prometa, prestopa iz osebnega prevoza in med različnimi vrstami javnega potniškega prometa.</t>
  </si>
  <si>
    <t xml:space="preserve"> </t>
  </si>
  <si>
    <t>R.40.2</t>
  </si>
  <si>
    <t>Država sprejme ukrepe za povečanje (spodbujanje) logistične dejavnosti, kot npr. Ministrstvo za gospodarstvo v delu zagotavljanja sofinanciranja in MZI v delu zagotavljanja ustreznih dostopov.</t>
  </si>
  <si>
    <t>R.41.1</t>
  </si>
  <si>
    <t>R.42.1</t>
  </si>
  <si>
    <t>Smernice</t>
  </si>
  <si>
    <t>R.43.1</t>
  </si>
  <si>
    <t>Priporočila oz. navodila, ki jih je potrebno smiselno in skladno s potrebami potrebno upoštevati pri pripravi projektov na JŽI</t>
  </si>
  <si>
    <t>R.44.1</t>
  </si>
  <si>
    <t>Konkretna priporočila morajo biti zajeta pri pripravi PN za JŽI za vse projekte (kot opredeljuje tudi TSI in skladno z Uredbo EU 1371/2007)</t>
  </si>
  <si>
    <t>1. faza Divača-Ljubljana: nadgradnja proge</t>
  </si>
  <si>
    <t>2. fazaDivača-Ljubljana: nadgradnja proge</t>
  </si>
  <si>
    <r>
      <t xml:space="preserve">ukrepi za zagotovitev obojestranskega prometa vlakov, nadgradnja postaj (podaljšanje koristnih dolžin, izvenivojski dostop na peronsko infrastrukturo, …), ureditev NPr, uvedba ETCS, … </t>
    </r>
    <r>
      <rPr>
        <sz val="8"/>
        <color rgb="FF00B0F0"/>
        <rFont val="Arial"/>
        <family val="2"/>
        <charset val="238"/>
      </rPr>
      <t>(PN in izdelava študije za koridorske proge)</t>
    </r>
  </si>
  <si>
    <r>
      <t>ukrepi za zagotovitev obojestranskega prometa vlakov, uvedba sisteme ETCS, daljinsko vodenje prometa, nadgradnja postaj, nadgradnja vozne mreže, …</t>
    </r>
    <r>
      <rPr>
        <sz val="8"/>
        <color rgb="FF00B0F0"/>
        <rFont val="Arial"/>
        <family val="2"/>
        <charset val="238"/>
      </rPr>
      <t xml:space="preserve"> (PN in izdelava študije za koridorske proge)</t>
    </r>
  </si>
  <si>
    <t>do 2020 I. faza, po 2020 II. faza</t>
  </si>
  <si>
    <t>nadgradnja SV in drugih naprav s čimer se obmogoči obojestranski promet vlakov na tej progi; nadgradnja postaj (podaljšanje koristnih dolžin tirov, izvennivojski dostop na infrastrukturi, trapezne tirne zveze,..); nadgradnja SV naprav in uvedba sistema ETCS nivoja 2 ali APB-ja</t>
  </si>
  <si>
    <t>Lj. Šiška-Kamnik Graben nadgradnja</t>
  </si>
  <si>
    <t>Lj. Šiška-Kamnik Graben dvotirnost proge</t>
  </si>
  <si>
    <t>odsek Ljubljana-Grosuplje: APB, nadgradnja postaj, gradnja novih postaj, ERTMS, II. tir; odsek Ljubljana-Novo mesto: elektrifikacija (možnost obratovanja direktnih vlakov Revoz-luka Koper; nadgradnja odseka Ljubljana-Trebnje: vzpostavitev obvozne proge, ukrepi morajo biti usklajeni z načrtovanim razvojem LŽV</t>
  </si>
  <si>
    <t>nadgradnja postaj, gradnja novih postaj, nadgradnja SV naprave, postopna dvotirnost na odseku Ljubljana-Domžale-(Kamnik); elektrifikacija ? Za potrebe JPP; ukrepi morajo biti usklajeni z razvojem LŽV</t>
  </si>
  <si>
    <t>povečanje osne obremenitve in elektrifikacija; nadgradnja postaj</t>
  </si>
  <si>
    <t>DRSI, JZP, privatna sredstva,  CEF, morebitno sofinanciranje države v okviru modela JZP</t>
  </si>
  <si>
    <t>DRSI, proračun RS</t>
  </si>
  <si>
    <t>DRSI, Proračun RS + TEN</t>
  </si>
  <si>
    <t>DRSI, proračun RS + Transport Calls 2015 – Work bottleneck railways</t>
  </si>
  <si>
    <t>DRSI, proračun RS + CEF</t>
  </si>
  <si>
    <t>DRSI, Proračun RS</t>
  </si>
  <si>
    <t>DRSI,Proračun RS</t>
  </si>
  <si>
    <t>DRSI, proračun RS (možnost pridobitve EU sredstev   kot upr. strošek za nazaj)</t>
  </si>
  <si>
    <t>DRSI, proračun RS + EU</t>
  </si>
  <si>
    <r>
      <t xml:space="preserve">povečanje osne obremenitve na kategorijo D4, nadgradnja postaj oz.  Standard TEN-T, nadgradnja vozne mreže in ENP; sprememba napetosti - usklajenost z RH </t>
    </r>
    <r>
      <rPr>
        <sz val="8"/>
        <color rgb="FF00B0F0"/>
        <rFont val="Arial"/>
        <family val="2"/>
        <charset val="238"/>
      </rPr>
      <t>(PN in izdelava študije za koridorske proge)</t>
    </r>
  </si>
  <si>
    <t>DRSI, Proračun RS + CEF</t>
  </si>
  <si>
    <t>projekt je povezan s projektom elektrifikacije R.21.1, rešitve bodo podane v skupni študiji, uskladiti z Direktoratom za energijo</t>
  </si>
  <si>
    <t>Skupna ocenjena vrednost 26,12 mio EUR, 158.565 EUR že vloženo do oktober 2014, 100.174 EUR že vloženo oktober do december 2014
63.400 EUR že vloženo v letu 2015</t>
  </si>
  <si>
    <t>R.2.1, R.5.1, R.7.1, R.9.1, R.11.1, R.21, U.14.6, R.39</t>
  </si>
  <si>
    <t>R.3.3, R.4.1, U.2.1, U.2.2, R.39</t>
  </si>
  <si>
    <t>R.4, U.2.3, R.39</t>
  </si>
  <si>
    <t>R.3.1, R.3.2, R.3.3, U.14.4, R.39</t>
  </si>
  <si>
    <t>U 14, R.39</t>
  </si>
  <si>
    <t>R.1.4, U. 14.5, R.39</t>
  </si>
  <si>
    <t>U. 12.1, R.39</t>
  </si>
  <si>
    <t>R.21, U. 12.1, R.39</t>
  </si>
  <si>
    <t>R.1.4, R.21, U. 12.1, R.39</t>
  </si>
  <si>
    <t>R.1.4, R.21, R.39</t>
  </si>
  <si>
    <t>R.23, U, R.21.1, R.39</t>
  </si>
  <si>
    <t>R.1.4, R.22.2, R.39</t>
  </si>
  <si>
    <t>R.22.2, R.23.16, U.3.1, U.3.2, R.4 , R.39</t>
  </si>
  <si>
    <t>odsek Ljubljana-Grosuplje: APB, nadgradnja postaj, gradnja novih postaj, ERTMS, II. tir, odsek Ljubljana-Novo mesto: elektrifikacija (možnost obratovanja direktnih vlakov Revoz-luka Koper; nadgradnja odseka Ljubljana-Trebnje: vzpostavitev obvozne proge, ukrepi morajo biti usklajeni z načrtovanim razvojem LŽV</t>
  </si>
  <si>
    <t>R.22.2, R.23.2, U. 1, R.4, R.39</t>
  </si>
  <si>
    <t>R.22.2, R.23.2, U 13, R.39</t>
  </si>
  <si>
    <t>R.22.2, R.23.2, R.39</t>
  </si>
  <si>
    <t>R.23.2, R.39</t>
  </si>
  <si>
    <t>R.22.2, R.23.2, U 12 (Maribor-Ruše), R.39</t>
  </si>
  <si>
    <t>R.22.2 , R.23.2, R.39</t>
  </si>
  <si>
    <t>R.22.2, R.23.2, U, R.39</t>
  </si>
  <si>
    <t>DRSI, CEF+JZP</t>
  </si>
  <si>
    <t>DRSI, proračun RS + EU – Transport Calls 2018 – Work bottleneck railways</t>
  </si>
  <si>
    <t>aktivnost nima finančnih posledic                                                                                                                                                      ali                                                                                                                                                                       je bila izvedena pred letom 2016                                                                                             ali                                                                                                                                                                                                    pred izdelavo študij ni možno še določiti ocenjene vrednosti</t>
  </si>
  <si>
    <t>2018-2030</t>
  </si>
  <si>
    <t>U.1.1</t>
  </si>
  <si>
    <t>Nadgradnja SV naprav</t>
  </si>
  <si>
    <t>ocena iz študije Railhuc, PNZ, december 2013</t>
  </si>
  <si>
    <t>U.1.2</t>
  </si>
  <si>
    <t>Nadgradnja postaj Ljubljana Črnuče, Domžale in Jarše Mengeš, postajališča ustrezno opremiti</t>
  </si>
  <si>
    <t>U.1.3</t>
  </si>
  <si>
    <t>Izvedba delne dvotirnosti na progi Ljubljana Šiška-Domžale</t>
  </si>
  <si>
    <t>U.1.4</t>
  </si>
  <si>
    <t>Izvedba končne rešitve (celotna dvotirnost)</t>
  </si>
  <si>
    <t>Rešitve skladne s celostno študijo razvoja postaj in vpadnic v ljubljansko železniško vozlišče</t>
  </si>
  <si>
    <t>U.14.1, R.23.3</t>
  </si>
  <si>
    <t>U.2.1</t>
  </si>
  <si>
    <t>U.2.2</t>
  </si>
  <si>
    <t>Nadgradnja postaj Medvode, Škofja Loka, Kranj, izgradnja dodatne postaje Bitnje</t>
  </si>
  <si>
    <t>U.2.3</t>
  </si>
  <si>
    <t>Izgradnja dodatnega tira na relaciji Ljubljana-Kranj</t>
  </si>
  <si>
    <t>U.14.1, R.3.2</t>
  </si>
  <si>
    <t>U.3.1</t>
  </si>
  <si>
    <t>Nadgradnja SV naprav Ljubljana-Grosuplje</t>
  </si>
  <si>
    <t>U.3.2</t>
  </si>
  <si>
    <t>Nadgradnja postaj Ljubljana Rakovnik, Škofljica, Grosuplje in Šmarje-Sap</t>
  </si>
  <si>
    <t>U.3.3</t>
  </si>
  <si>
    <t>U.14.1, R.23.2</t>
  </si>
  <si>
    <t>U.4.1</t>
  </si>
  <si>
    <t>Povezava z ekološko ustreznimi minibusi (bus shuttle)</t>
  </si>
  <si>
    <t>Proučitev povezave z ekološko ustreznimi minibusi</t>
  </si>
  <si>
    <t>strokovne podlage in projektna dokumentacija</t>
  </si>
  <si>
    <t>U.4.2</t>
  </si>
  <si>
    <t>Proučitev smiselnosti drugih povezav (npr. železniška povezava)</t>
  </si>
  <si>
    <t>Proučitev povezave z ekološko ustreznimi minibusi ali železniško povezavo, ugotoviti ekonomičnost rešitve in predlagati ustrezno rešitev</t>
  </si>
  <si>
    <t>U.14.1</t>
  </si>
  <si>
    <t>U.11.1</t>
  </si>
  <si>
    <t>P+R za ljubljansko območje z gravitacisjkim zaledjem</t>
  </si>
  <si>
    <t>občina, evropska sredstva</t>
  </si>
  <si>
    <t>LUR</t>
  </si>
  <si>
    <t>Proračun občin, EU sredstva</t>
  </si>
  <si>
    <t>Občine v okviru LUR in EU sredstva ob uspešni kanditaturi občin</t>
  </si>
  <si>
    <t>več potnikov v javnem prometu</t>
  </si>
  <si>
    <t>Sredstva so namenjena izključno mestnim naseljem (ker so umeščena v prednostno naložbo 4.4. za urbano mobilnost), tako, da se P+R izven njih ne bo financiral iz KS.</t>
  </si>
  <si>
    <t>1 mio EUR/P -?   Parkiraj in prestopi - za trajnostno mobilnost v Ljubljanski urbani regiji, RRA LUR 2014</t>
  </si>
  <si>
    <t>U.12.1</t>
  </si>
  <si>
    <t>P+R za mariborsko območje z gravitacisjkim zaledjem</t>
  </si>
  <si>
    <t>MO Maribor</t>
  </si>
  <si>
    <t>MO Maribor in EU sredstva ob uspešni kanditaturi</t>
  </si>
  <si>
    <t>1 mio EUR/P ??Po CPS je ocenjena vrednost P+R v MOM 100.000,00 EUR na enoto za do 200 vozil. študija je izvedena v okviru CPS v letu 2014</t>
  </si>
  <si>
    <t>U.13.1</t>
  </si>
  <si>
    <t>P+R na postajah in postajališčih javnega potniškega prometa</t>
  </si>
  <si>
    <t>Enoten sistem upravljanja obstoječih parkirišč po principu P+R, načini urejanja sistemov P+R, plačila, primernosti zemljišč, ki so na razpolago za sistem P+R s predlogi ukrepov, pri čemer je treba: v okviru intermodalnih točk določiti tudi sistem P+R na ravni države, kategorizirati intermodalne točke in sistema P+R (npr. glede na količino prestopov, ponudbe parkirnih mest, programske ureditve (npr. širša trgovska in druga ponudba, manjša trgovska in druga ponudba, brez dodatne ponudbe)), preučiti mikrolokacijske možnosti umestitve sistema P+R in dostopov, zasnovati enostavne in udobne prestope.</t>
  </si>
  <si>
    <t>R32, R34, R40</t>
  </si>
  <si>
    <t>analiza stanja in načrt razvoja</t>
  </si>
  <si>
    <t>določitev sistema vzpostavitve in upravljanja parkirišč na železniških postajah v okviru sistema P+R</t>
  </si>
  <si>
    <t>izboljšanje usluge prevoza potnikov</t>
  </si>
  <si>
    <t>ocena povprečno za eno točko 0,5 mio EUR; upoštevano 72 točk</t>
  </si>
  <si>
    <t>Celostna študija razvoja postaj in vpadnic v ljubljansko železniško vozlišče</t>
  </si>
  <si>
    <t>Študija reševanja urbanega prometa ljubljanskega vozlišča</t>
  </si>
  <si>
    <t xml:space="preserve">U.1, U.2, U.3, U.4, R.4, R.22, R.23.17 </t>
  </si>
  <si>
    <t>projekt izvedljivosti</t>
  </si>
  <si>
    <t>Povečanje kapacitet javnega potniškega prometa, ki imajo učinke tudi na tovorni promet</t>
  </si>
  <si>
    <t>U.14.2</t>
  </si>
  <si>
    <t>Preureditev glavne postaje Ljubljana</t>
  </si>
  <si>
    <t>Nadgradnja obstoječih postajnih tirov na južni strani postaje, nadgradnja postajnih tirov in tirnih zvez na severnem delu poteka postaje, nadgradnja tirov 50 in 51, odstranitev čistilne jame in pralnice vagonov, gradnja dodatnih peronov, povečanje razpoložljivosti daljših peroniziranih tirov</t>
  </si>
  <si>
    <t>U.14.3</t>
  </si>
  <si>
    <t>Nadgradnja SVTK naprav na vozlišču Ljuibljana</t>
  </si>
  <si>
    <t>po letu 2020</t>
  </si>
  <si>
    <t>U.14.4</t>
  </si>
  <si>
    <t>DPN in dokumentacije za gradnjo</t>
  </si>
  <si>
    <t>izbrana varianta tivolskega loka, izdelana projektna dokumentacija</t>
  </si>
  <si>
    <t>zgrajen Tivolski lok, povečanje kapacitete in razbremenitev postaje LJ</t>
  </si>
  <si>
    <t>DPN v teku.</t>
  </si>
  <si>
    <t>U.14.5</t>
  </si>
  <si>
    <t>Nadgradnja odseka Ljubljana-Litija</t>
  </si>
  <si>
    <t>nadgradnja SV naprav, ureditev dodatnih, trapeznih tirnih zvez, nadgradnja oz. ureditev postaj Litija, Laze, Kresnice in postajališča Jevnica</t>
  </si>
  <si>
    <t>16,0 mio EUR ocena iz študije Railhuc, PNZ, december 2013
V izdelavi je projektna dokumentacija, s katero bo določena natančna vrednost</t>
  </si>
  <si>
    <t>U.14.6</t>
  </si>
  <si>
    <t>Nadgradnja odseka Ljubljana-Logatec</t>
  </si>
  <si>
    <t>zgraditi dodatne trapezne tirne zveze (postaja Brezovica, Preserje, Verd in Logatec), nadgradnja postaj Brezovica, Borovnica, Verd in Logatec, uvesti APB ali ERTMS ravni 2, nadgraditi in dograditi elektronapajalne postaje, zagotoviti ustrezno dolžino postajnih tirov.</t>
  </si>
  <si>
    <t>21,0 mio EUR ocena iz študije Railhuc, PNZ, december 2013
V izdelavi je projektna dokumentacija, s katero bo določena natančna vrednost</t>
  </si>
  <si>
    <t>U.15.1</t>
  </si>
  <si>
    <t>Ovrednotenje možnosti uvedbe rumenih pasov za večja mesta</t>
  </si>
  <si>
    <t>Občine pri pripravi celostnih prometnih strategij smiselno vključijo uvedbo rumenih pasov</t>
  </si>
  <si>
    <t>Strategija</t>
  </si>
  <si>
    <t>U.16.1</t>
  </si>
  <si>
    <t>Intermodalnost prestopnih točk</t>
  </si>
  <si>
    <t>V okviru ukrepov U.13, U.14 se pripravi tudi analiza drugih oblik prestopnih točk s kateri se poveča učinkovitost sistema in atraktivnost ponudbe javnega prevoza potnikov. Potrebno je kategorizirati intermodalne točke (količina, velikost, prometne in neprometna oprema)</t>
  </si>
  <si>
    <t>U.11, U.12, U.13, U.14, R.40, Ro.34</t>
  </si>
  <si>
    <t>Analiza stanja in razvojnih možnosti</t>
  </si>
  <si>
    <t>Vzpostavitev državnega kolesarskega omrežja</t>
  </si>
  <si>
    <t>Dnevne migracije in daljinske povezave</t>
  </si>
  <si>
    <t>U.16.1, U.13.1</t>
  </si>
  <si>
    <t>Analiza obstoječega stanja ter prioriteta in načrt ukrepov</t>
  </si>
  <si>
    <t>MzI, DRSI v povezavi z DRI</t>
  </si>
  <si>
    <t>U.17.2</t>
  </si>
  <si>
    <t>Kategorizacija kolesarskega omrežja</t>
  </si>
  <si>
    <t>strokovne podalge</t>
  </si>
  <si>
    <t>U.17.3</t>
  </si>
  <si>
    <t>Vzpostavitev enotne platforme na državni ravni  za ureditev, signalizacijo in kategorizacijo državnih kolesarskih povezav ter spremljajoče opreme</t>
  </si>
  <si>
    <t>Oblikovanje celostne podobe in izvedba demonstacijskih projektov</t>
  </si>
  <si>
    <t>U.31.1</t>
  </si>
  <si>
    <t>Uvedba sistema Integrirane vozovnice v RS</t>
  </si>
  <si>
    <t>Uvedba enotnega sistema integrirane vozovnice, ki predvideva usklajene vozne rede,  tarife in sisteme poravnav med prevozniki, dobro upravljanje JPP, informiranje potnikov in spodbujanje JPP</t>
  </si>
  <si>
    <t>postopek javnega naročanja</t>
  </si>
  <si>
    <t>uvedba Integriranegta javnega potniškega prometa</t>
  </si>
  <si>
    <t>storitev</t>
  </si>
  <si>
    <t>Delujoč sistem IJPP z vsemi orodji za načrtovanje, vodenje in upravljanje sistema</t>
  </si>
  <si>
    <t>U.31.2</t>
  </si>
  <si>
    <t>Ustanovitev upravljavca IJPP na državni ravni</t>
  </si>
  <si>
    <t>Integriran javni potniški promet zahteva dobro načrtovanje, vodenje in upravljanje JPP. RS ustanovi upravljavca, ki bo skrbel za načrtovanje JPP, usklajevanje voznih redov med prevozniki, poravnave med prevozniki, ki bodo izvajali integrirane linije in prevoze, nadzor, obveščanje potnikov in spodbujanje uporabe JPP. Upravljavec mora imeti ustrezna sistemska orodja in kadre.</t>
  </si>
  <si>
    <t>Upravljavec sistema JPP</t>
  </si>
  <si>
    <t>0,6 letno</t>
  </si>
  <si>
    <t>Izboljšanje ponudbe JPP in uspešno delujoč sistem, povečanje števila potnikov.</t>
  </si>
  <si>
    <t>U.32.1</t>
  </si>
  <si>
    <t>Prevozi na zahtevo</t>
  </si>
  <si>
    <t>Na podeželju in na območjih razpršene poselitve, kjer javni linijski prevoz ni ekonomsko upravičen se zagotovi prevoze na klic do najbližjih prestopnih točk oziroma občinskih središč. Prevozi na klic se izvajajo po vnaprej določenih linijah in po predvidenih odhodih, ki se izvršijo le, če je izražena zahteva za prevoz.</t>
  </si>
  <si>
    <t>izboljšanje mobilnosti prebivalstva</t>
  </si>
  <si>
    <t>Uvedba prevozov na zahtevo kot del sistema IJPP</t>
  </si>
  <si>
    <t>3,6 letno</t>
  </si>
  <si>
    <t>MZI oziroma Upravljavec IJPP</t>
  </si>
  <si>
    <t>Izboljšanje mobilnosti in dostopnosti do javnega prevoza za prebivalce, ki živijo na področjih razpršene poselitve</t>
  </si>
  <si>
    <t>U.32.2</t>
  </si>
  <si>
    <t>Prevozi na zahtevo za gibalno ovirane prebivalce</t>
  </si>
  <si>
    <t xml:space="preserve">Prevoze na zahtevo za gibalno ovirane prebivalce se organizira v skladu z dobrimi praksami nevladnih invalidskih organizacij, ki svojim članom že nudijo takšno storitev. Ponudba prevozov je razdrobljena po posameznih organizacijah in okoljih, kjer le-te delujejo. Uvedba enotnega sistema bi povečala mobilnost ljudi s posebnimi potrebami in zagotavljala možnost za njihovo enakopravnejše vključevanje v vse aktivnosti povezane z delom in prostim časom. </t>
  </si>
  <si>
    <t>Analiza možnosti za uvedbo enotnega sistema prevozov na klic, klicnih centrov in operativnih možnosti za zagotavljanje prevozov in sprememba zakonodaje</t>
  </si>
  <si>
    <t>MDDSZ</t>
  </si>
  <si>
    <t>izboljšanje mobilnosti prebivalcev s posebnimi potrebami</t>
  </si>
  <si>
    <t xml:space="preserve">Uvedba prevozov na zahtevo </t>
  </si>
  <si>
    <t>izboljšanje mobilnosti in socialne vključenosti za prebivalce s posebnimi potrebami</t>
  </si>
  <si>
    <t>U.33.1</t>
  </si>
  <si>
    <t>Uvedba integriranih taktnih voznih redov</t>
  </si>
  <si>
    <t>Projekt Uvedba IJPP v RS predvideva uskladitev voznih redov med posameznimi vrstami prevoza (železniški prevoz potnikov, javni linijski medkrajevni prevoz potnikov, mestni prevoz potnikov), ki bo zagotavljala, da se bodo vozni redi dopolnjevali in podpirali za boljšo ponudbo potnikom in spodbujali uporabo vrste prevozov, ki imajo na določeni relaciji ali smeri primerjalno prednost.</t>
  </si>
  <si>
    <t>U31.</t>
  </si>
  <si>
    <t>spremembe voznih redov</t>
  </si>
  <si>
    <t>MZI, oziroma Upravljavec IJPP</t>
  </si>
  <si>
    <t>izboljšanje ponudbe javnega prevoza potnikov, optimalna upraba javnih sredstev za szbvencioniranja JPP</t>
  </si>
  <si>
    <t>spremembe voznih redov pri prevoznikih</t>
  </si>
  <si>
    <t>izboljhšanje ponudbe IJPP, optimalna porabe sredstev za subvencije JPP</t>
  </si>
  <si>
    <t>U.34.1</t>
  </si>
  <si>
    <t>Ustanovitev upravljavca IJPP</t>
  </si>
  <si>
    <t>Ustanovitev Upravljavca IJPP se izvede v okviru ukrepa U31, da se zagotovi ustrezno načrtovanje, vodenje in upravljanje sistema z ustrezno organiziranostjo, usposobljenimi kadri in ustreznim nadzorom.</t>
  </si>
  <si>
    <t>Učinkovito načrtovanje, vodenje in upravljanje JPP</t>
  </si>
  <si>
    <t>spremembazakonodaje</t>
  </si>
  <si>
    <t>0,6 mio letno</t>
  </si>
  <si>
    <t>Proračun, sredstva za GJS</t>
  </si>
  <si>
    <t>U.35.1</t>
  </si>
  <si>
    <t>Država sprejme ukrepe s katerimi spodbuja (pomaga) prevoznike pri bolj učinkovitem črpanju sredstev EU za posodobitev voznega parka</t>
  </si>
  <si>
    <t>Ro.35, U.4.1</t>
  </si>
  <si>
    <t>U.35.2</t>
  </si>
  <si>
    <t>Posodobitev voznega parka</t>
  </si>
  <si>
    <t>Avtovusni prevozniki imajo nominiranih 1100 avtobusov s katerimi izvajajo GJS prevoza potnikov. Prenova voznega parka bo del razpisa za podelitev večletnih koncesij za izvajanje GJS, da se bodo hitro zamenjala vozna sredstva, ki so že iztrošena in so neracionalna z vidika udobja in varnosti potnikov, okoljskih zahtev in racionalnega poslovanja. V skladu s pogoji in linijami, je predviden postopen prehod na tehnologije.</t>
  </si>
  <si>
    <t>U31</t>
  </si>
  <si>
    <t>Analiza stanja voznih sredstev s predlogi ukrepov</t>
  </si>
  <si>
    <t>MZI + podnebni sklad</t>
  </si>
  <si>
    <t>predlog za razpisne pogoje</t>
  </si>
  <si>
    <t>razpis za podelitev koncesij GJS JPP</t>
  </si>
  <si>
    <t>14,00 letno</t>
  </si>
  <si>
    <t>2019 - 2025</t>
  </si>
  <si>
    <t>manjši stroški poslovanja, učinkovitejša raba energij, okoljski vplivi</t>
  </si>
  <si>
    <t>U.36</t>
  </si>
  <si>
    <t>U.36.1</t>
  </si>
  <si>
    <t>Vzpostavitev informacijske platforme v okviru NCUP za uporabnike javnega prevoza</t>
  </si>
  <si>
    <t>Informiranje, promoviranje in ozaveščanje javnosti preko portala ali javnega foruma , ki bo deloval v okviru NCUP, o novostih in prednosti uporabe določenega javnega prevoza zaradi uporabe integrirane  vozovnice, prilagojenih voznih redov, uporabe P+R, informacije o stanju</t>
  </si>
  <si>
    <t>večja ozaveščenost o prednosti uporabe javnega prevoza</t>
  </si>
  <si>
    <t>U.36.2</t>
  </si>
  <si>
    <t>Portal IJPP</t>
  </si>
  <si>
    <t>Postavitev informacijskega portala za potnike na katerem bodo vse informacije o voznih redih, prednostih JPP in bo tudi kot portal za mnenja o JPP</t>
  </si>
  <si>
    <t>U31, Ro.3, Ro.12.1, Ro.12.2</t>
  </si>
  <si>
    <t>Priprava spletnih orodij in zasnova medijskih kampanj</t>
  </si>
  <si>
    <t>izboljšanje JPP</t>
  </si>
  <si>
    <t>delovanje poratala IJPP in izvedba kampanj</t>
  </si>
  <si>
    <t>MZI, Upravljavec IJPP</t>
  </si>
  <si>
    <t>Izboljšanje ponudbe JPP in uspešno delujoč portal</t>
  </si>
  <si>
    <t>U.37.1</t>
  </si>
  <si>
    <t>Spodbuda nepridobitnih skupin pri pripravi promocije spodbujanja nakupa vozil na alternativni pogon</t>
  </si>
  <si>
    <t>U.38.1</t>
  </si>
  <si>
    <t xml:space="preserve">Zbiranje in obdelava podatkov v podatkovnem modelu v okviru NCUP </t>
  </si>
  <si>
    <t>vsi podatki na nem mestu</t>
  </si>
  <si>
    <t>U.38.2</t>
  </si>
  <si>
    <t>Spremljanje javnega prevoza v realnem času v okviru NCUP</t>
  </si>
  <si>
    <t>Spremljanje voznih redov, prihodov, zamud javnega prevoza v realnem času in prikaz na portalu oz. aplikacijah.</t>
  </si>
  <si>
    <t>zagotavljanje optimalnega prevoza potnikov z javnim prevozom</t>
  </si>
  <si>
    <t>U.39.1</t>
  </si>
  <si>
    <t>Celostne prometne strategije</t>
  </si>
  <si>
    <t>Namen JR je s pomočjo izdelanih Celostnih prometnih strategij CPS) vzpostaviti trajnostno načrtovanje prometa v slovenskih občinah. Izdelana CPS  je pogoj, da bodo občine kandidirale na JR za za dodelitev nepovratnih sredstev za spodaj zapisane ukrepe.</t>
  </si>
  <si>
    <t>izvedba storitev</t>
  </si>
  <si>
    <t>MzI + občine</t>
  </si>
  <si>
    <t>pridobitev projektov, ki jih občine želijo izvesti</t>
  </si>
  <si>
    <t>cena z DDV</t>
  </si>
  <si>
    <t>U.39.2</t>
  </si>
  <si>
    <t>Pločniki, kolesarska infrastruktura, sistem P+R, postajališča JPP</t>
  </si>
  <si>
    <t xml:space="preserve">ureditev varnih dostopov do postaj in postajališč JPP, ureditev stojal in nadstrešnic za parkiranje koles, sistem P+R, postajališča JPP, pločniki, kolesarske steze. </t>
  </si>
  <si>
    <t>U.11, U.12, U.13, U.14, U.16, U.17</t>
  </si>
  <si>
    <t xml:space="preserve">javni razpis </t>
  </si>
  <si>
    <t>2016, 2017 in 2018</t>
  </si>
  <si>
    <t>objavljeni JR za zapisane ukrepe</t>
  </si>
  <si>
    <t>izvedba ukrepov</t>
  </si>
  <si>
    <t>zapisani ukrepi</t>
  </si>
  <si>
    <t>U.39.3</t>
  </si>
  <si>
    <t>Spodbujanje hoje</t>
  </si>
  <si>
    <t>Izdelava državne strategije za spodbujanja hoje. Normativi in standardi povšine za pešce.</t>
  </si>
  <si>
    <t>U.39.1, U.39.2.</t>
  </si>
  <si>
    <t>2016, 2017</t>
  </si>
  <si>
    <t>U.39.4</t>
  </si>
  <si>
    <t>Ukrepi trajnostne parkirne politike</t>
  </si>
  <si>
    <t xml:space="preserve"> z omejevanjem parkiranja v mestnih središčih, finančno politiko dražjega parkiranja v centrih in cenejšega parkiranja na obrobju mest ter sistemom P + R upravljamo količino prometa v mestih</t>
  </si>
  <si>
    <t>U.11, U.12, U.13</t>
  </si>
  <si>
    <t>javni razpis</t>
  </si>
  <si>
    <t>objavljeni JN za zapisane ukrepe</t>
  </si>
  <si>
    <t>U.39.5</t>
  </si>
  <si>
    <t>izdelava mobilnostnih načrtov</t>
  </si>
  <si>
    <t>različne institucije si glede na specifiko prostora v katerem se nahajajo, potovalnih navad zaposlenih in možnostih trajnostnega prihoda na delo in šolo, izdelajo lasten mobilnostni načrt ter med zaposlenimi spodbujajo spreminjanje potovalnih navad</t>
  </si>
  <si>
    <t>U.39.6</t>
  </si>
  <si>
    <t>Zelena mestna logistika, trajnostne urbane strtategije, sitem P + R, omejevanje prometa v mestnih jedrih za osebni promet in ukrepi na področju kakovosti zraka</t>
  </si>
  <si>
    <t>Zelena mestna logistika: mesta bodo določila politiko na področju dostave blaga, ki bo določal skladnost dostavnih vozil z okoljskimi standardi, časovna okna dostave ter bo spodbujal alternativne rešitve glede na specifiko prostora v mestnih središčih Omejevanje prometa v mestnih jedrih za osebni promet: mesto določi omejitev vstopa osebnih vozil v širša oziroma ožje prometne središče na osnovi različnih kriterijev, kot so npr. emisijski standardi vozil (okoljske cone) ali zapore določenih območij. V izbranih mestih bodo lahko ukrepi podprti preko mehanizma celostnih teritorialnih naložb.</t>
  </si>
  <si>
    <t>U.11, U.12, U.13, U.15, U.16, U.40.1</t>
  </si>
  <si>
    <t>MOP+občine</t>
  </si>
  <si>
    <t>izvedba storitev in ukrepov</t>
  </si>
  <si>
    <t>U.39.7</t>
  </si>
  <si>
    <t>Izobraževalno ozaveščevalne dejavnosti</t>
  </si>
  <si>
    <t>Izobraževalno ozaveščevalne dejavnosti o trajnostni mobilnosti bodo usmerjene na različne ciljne skupine, od vrtcev, osnovnih šol, srednjih šol, študentske populacije do odraslih voznikov avtomobilov in različne strokovne javnosti</t>
  </si>
  <si>
    <t>javna naročila</t>
  </si>
  <si>
    <t>U.39.8</t>
  </si>
  <si>
    <t>uporaba sodobnih tehnologij za učinkovito upravljanje mobilnosti</t>
  </si>
  <si>
    <t>na voljo so številni mehanizmi kot npr. spremljanje vozil v realnem času s prikazovalniki na postajališčih JPP, informacijski portali za potnike z možnostjo uporabe mobilnih telefonov, ipd</t>
  </si>
  <si>
    <t>U.40.1</t>
  </si>
  <si>
    <t>Vodenje prometa v okviru NCUP</t>
  </si>
  <si>
    <t>vodenje prometa s pomočjo dinamičnega simulacijskega modela s čimer bi bolj tekoče odvijanje prometa vplivalo na zmanjšanje emisij</t>
  </si>
  <si>
    <t>Otimalno odvijanje prometa in s tem zmanjševanje emisij</t>
  </si>
  <si>
    <t>U.40.2</t>
  </si>
  <si>
    <t>S prometnim modelom v okviru NCUP določitev učinka posameznih ukrepov na zniževanje onesnaževanja</t>
  </si>
  <si>
    <t>Vrednotenje posameznih ukrepov s prometnim modelom</t>
  </si>
  <si>
    <t>U.41.1</t>
  </si>
  <si>
    <t>Izdelava smernic za zmanjšanje občutljivosti prometnega sistema na ekstremne vremenske pojave</t>
  </si>
  <si>
    <t>izdelava</t>
  </si>
  <si>
    <t>priporočila iz smernic se upoštevajo pri načrtovanju konkretnih projektov</t>
  </si>
  <si>
    <t>Novilec/viri izvedba</t>
  </si>
  <si>
    <t>Novilec/viri priprva</t>
  </si>
  <si>
    <t>DRSI, Proračun RS+TEN</t>
  </si>
  <si>
    <t>MzI, EU sredstva in Proračun RS</t>
  </si>
  <si>
    <t>MzI, Proračun RS + proračun občin</t>
  </si>
  <si>
    <t>MzI, Proračun RS, občine</t>
  </si>
  <si>
    <t>MDDSZ, EU sredstva in proračun RS</t>
  </si>
  <si>
    <t>MDDSZ, Proračun RS</t>
  </si>
  <si>
    <t>MzI + občine, sredstva občin in EU sredstva Kohezijski sklad</t>
  </si>
  <si>
    <t>MzI + občine, sredstva občin in EU sredstva sklada ESRR</t>
  </si>
  <si>
    <t>MzI + občine, sredstva občin in EU sredstva Kohezijski sklad, delno tudi proračunska sredstva</t>
  </si>
  <si>
    <t>A.1.1</t>
  </si>
  <si>
    <t>Razvoj letališke infrastrukture</t>
  </si>
  <si>
    <t xml:space="preserve">Nadaljnji razvoj letališke infrastrukture se bo izvajal v skladu z DPN, ki je v pripravi. Razvoj bo med drugim upošteval tudi potrebe RS in obratovalca letališča.  </t>
  </si>
  <si>
    <t>DPN</t>
  </si>
  <si>
    <t>rezervacija prostora</t>
  </si>
  <si>
    <t>izdelava DPN</t>
  </si>
  <si>
    <t xml:space="preserve"> - </t>
  </si>
  <si>
    <t xml:space="preserve"> -</t>
  </si>
  <si>
    <t>Obrazložitev ocenjene vrednosti - Sklep Vlade RS št. 35000-8/2015/5, z dne 4.6.2015: V okviru državnega prostorskega načrta bodo določena območja za umestitev letališke in druge infrastrukture, ki med drugim zajema: manevrske površine, ploščadi, svetlobno navigacijske objekte, naprave, sredstva ter objekte za nadzor zračnega prometa, potniške in tovorne terminale, objekte in naprave za zagotavljanje zemeljskega transporta, notranjih prometnih tokov in parkirišča, pomožne objekte, objekte in naprave za zagotavljanje letalska goriva in maziva, objekte in naprave varovanja, objekte in naprave služb na letališču, druge objekte namenjene varnemu zračnemu prometu, objekte javne gospodarske infrastrukture in navezave na cestno in železniško omrežje. Z državnim prostorskim načrtom bodo zagotovljena zemljišča, potrebna za nadaljnji razvoj letališča ter za umestitev objektov in ureditev za protihrupno zaščito naselij.</t>
  </si>
  <si>
    <t>Obrazložitev ocenjene vrednosti - Sklep Vlade RS št. 35000-8/2015/5, z dne 4.6.2015. dod. Opb: v planu Proračuna 7% ralizacija.</t>
  </si>
  <si>
    <t>A.1.2</t>
  </si>
  <si>
    <t>Prestavitev glavne ceste</t>
  </si>
  <si>
    <t>Ro 43.3.1.2</t>
  </si>
  <si>
    <t>Aerodrom Ljubljana, d.o.o., DRSI, Občina Cerklje na Gorenjskem</t>
  </si>
  <si>
    <t>Povezava na Ukrep Ro 43.3.1.2!</t>
  </si>
  <si>
    <t>Poročilo Aerodrom Ljubljana d.d., januar 2014, INV-P za rekonstrukcijo G2-104/1136 Kranj Sp. Brnik, Omega consult d.o.o. Lj., april 2009</t>
  </si>
  <si>
    <t>A.1.3</t>
  </si>
  <si>
    <t>Obnova oziroma posodobitev letališke infrastrukture</t>
  </si>
  <si>
    <t>Obnova oziroma posodobitev letališke infrastrukture se bo izvajala v skladu z razvojnimi dokumenti in strategijami RS ter poslovnim načrtom obratovalca letališča. Trenutno prioriteto predstavlja odprava ozkih grl.</t>
  </si>
  <si>
    <t>Obnova oziroma posodobitev</t>
  </si>
  <si>
    <t>Aerodrom Ljubljana, d.o.o.</t>
  </si>
  <si>
    <t>Obnova oziroma posodobite</t>
  </si>
  <si>
    <t xml:space="preserve">Aerodrom Ljubljana, d.o.o., </t>
  </si>
  <si>
    <t>Zagotavljanje ustreznega nivoja varnosti in povečanje kapacitet</t>
  </si>
  <si>
    <t>Ukrep je skladen z razvojnimi akti in dokumenti:Strategija prostorskega razvoja Slovenije (SPRS), Uredba o prostorskem redu Slovenije (PRS), Resolucija o nacionalnem programu razvoja civilnega letalstva RS do leta 2020 (ReNPRCL), Resolucija o prometni politiki RS, DPN, Občina na območju Pobude.</t>
  </si>
  <si>
    <t>Poslovni načrt Aerodrom Ljubljana, d.o.o.</t>
  </si>
  <si>
    <t>A.1.4</t>
  </si>
  <si>
    <t>Obnova oziroma posodobitev navigacijskih služb zračnega prometa na letališču</t>
  </si>
  <si>
    <r>
      <t xml:space="preserve">Obnova oziroma posodobitev infrastrukture navigacijskih služb zračnega prometa se bo izvajala v skladu z razvojnimi dokumenti in strategijami RS ter poslovnim načrtom izvajalca navigacijskih služb zračnega prometa. </t>
    </r>
    <r>
      <rPr>
        <u/>
        <sz val="8"/>
        <color rgb="FFFF0000"/>
        <rFont val="Arial"/>
        <family val="2"/>
        <charset val="238"/>
      </rPr>
      <t/>
    </r>
  </si>
  <si>
    <t xml:space="preserve">MzI in Kontrola zračnega prometa Slovenije, d.o.o., </t>
  </si>
  <si>
    <r>
      <t>MzI in Kontrola zračnega prometa Slovenije, d.o.o.</t>
    </r>
    <r>
      <rPr>
        <sz val="8"/>
        <color rgb="FFFF0000"/>
        <rFont val="Arial"/>
        <family val="2"/>
        <charset val="238"/>
      </rPr>
      <t xml:space="preserve">, </t>
    </r>
  </si>
  <si>
    <t>MzI in Kontrola zračnega prometa Slovenije, d.o.o.</t>
  </si>
  <si>
    <t>Zagotavljanje ustreznega nivoja varnosti in povečanje kapacitete</t>
  </si>
  <si>
    <t>Mzi bo postal lastnik kontrolnih stolpov, KZP d.o.o.,  pa bo lastnica ostale  infrastrukture. Vrsta in način financiranja bo odvisen od pogodbenega razmerja. V 2 letnih planih ni ničesar v investicijskem načrtu.</t>
  </si>
  <si>
    <t>Letni in petletni poslovni načrti izvajalca navigacijskih služb zračnega prometa, ob upoštevanju načrtov izvedbe Funkcionalnega bloka zračnega prostora Srednje Evrope za referenčno obdobje, ki se pripravljajo v skladu z Izvedbeno uredbo Komisije (EU) št. 390/2013 o določitvi načrta izvedbe za navigacijske službe zračnega prometa in funkcije omrežja.</t>
  </si>
  <si>
    <t>A.2.1</t>
  </si>
  <si>
    <t xml:space="preserve">Nadaljnji razvoj letališke infrastrukture se bo izvajal v skladu z DPN, ki je v pripravi. Razvoj bo med drugim upošteval tudi potrebe RS in obratovalca letališča. </t>
  </si>
  <si>
    <t>Izdelava DPN</t>
  </si>
  <si>
    <t>Rezervacija prostora</t>
  </si>
  <si>
    <t>Na komisiji obravnavan DPN za letališče 13.5.2015, izdelovalec Savaprojekt Krško</t>
  </si>
  <si>
    <t xml:space="preserve">Proračun RS, 0,5% realizacija </t>
  </si>
  <si>
    <t>A.2.2</t>
  </si>
  <si>
    <t xml:space="preserve">Obnova oziroma posodobitev letališke infrastrukture </t>
  </si>
  <si>
    <t xml:space="preserve">Obnova oziroma posodobitev letališke infrastrukture se bo izvajala v skladu z razvojnimi dokumenti in strategijami RS ter poslovnim načrtom obratovalca letališča. </t>
  </si>
  <si>
    <t>MzI in Aerodrom Maribor, d.o.o.</t>
  </si>
  <si>
    <t xml:space="preserve">MzI in Aerodrom Maribor, d.o.o. </t>
  </si>
  <si>
    <t>Ukrep je skladen z razvojnimi akti in dokumenti:Strategija prostorskega razvoja Slovenije (SPRS), Uredba o prostorskem redu Slovenije (PRS), Resolucija o nacionalnem programu razvoja civilnega letalstva RS do leta 2020 (ReNPRCL), Resolucija o prometni politiki RS, DPN, Občina na območju Pobude. DODATNA OPOMBA:V proračunu so rezervirana sredstva za nakup vozil cca 1,8 EUR, MzI sami pripravijo izvedbo razpisa.</t>
  </si>
  <si>
    <t>Plan investicijskega in rednega vzdrževanjanja in Poslovni načrt Aerodroma Maribor, d.o.o.</t>
  </si>
  <si>
    <t>A.2.3</t>
  </si>
  <si>
    <t>Obnova oziroma posodobitev infrastrukture navigacijskih služb zračnega prometa na letališču</t>
  </si>
  <si>
    <t>Obnova oziroma posodobitev infrastrukture navigacijskih služb zračnega prometa se bo izvajala v skladu z razvojnimi dokumenti in strategijami RS ter poslovnim načrtom izvajalca navigacijskih služb zračnega prometa.</t>
  </si>
  <si>
    <t>A.3.1</t>
  </si>
  <si>
    <t>Nadaljnji razvoj letališke infrastrukture se bo izvajal v skladu z DPN, ki je v pripravi. Razvoj bo med drugim upošteval tudi potrebe RS in obratovalca letališča. Trenutno potekajo zaključna dela v okviru evropskega projekta posodobitve letališke infrastrukture.</t>
  </si>
  <si>
    <t>seštevek 1.150.000, razlika porabljena.</t>
  </si>
  <si>
    <t>Proračun RS. (DIIP izdelava državnega prostorskega načrta (DPN) za razvoj Aerodroma Portorož, ELMARKT d.o.o., Portorož, oktober 2009, potrjen s sklepom ministra številka 350-67/2009/78-043 z dne 10.2.2010)</t>
  </si>
  <si>
    <t>A.3.2</t>
  </si>
  <si>
    <t xml:space="preserve">Obnova oziroma posodobitev letališke infrastrukture se bo izvajala v skladu z razvojnimi dokumenti in strategijami RS ter poslovnim načrtom obratovalca letališča </t>
  </si>
  <si>
    <t xml:space="preserve">Aerodrom Portorož, d.o.o. </t>
  </si>
  <si>
    <t>Ukrep je skladen z razvojnimi akti in dokumenti:Strategija prostorskega razvoja Slovenije (SPRS), Uredba o prostorskem redu Slovenije (PRS), Resolucija o nacionalnem programu razvoja civilnega letalstva RS do leta 2020 (ReNPRCL), Resolucija o prometni politiki RS, DPN, Občina na območju pobude</t>
  </si>
  <si>
    <t>A.3.3</t>
  </si>
  <si>
    <t>A.10.1</t>
  </si>
  <si>
    <t>Obnova oziroma posodobitev infrastrukture navigacijskih služb zračnega prometa</t>
  </si>
  <si>
    <t>Obnova oziroma posodobitev infrastrukture navigacijskih služb zračnega prometa se bo izvajala skladno z letnimi in petletnimi poslovnimi načrti izvajalca navigacijskih služb zračnega prometa, ob upoštevanju načrtov izvedbe Funkcionalnega bloka zračnega prostora Srednje Evrope za referenčno obdobje, ki se pripravljajo v skladu z Izvedbeno uredbo Komisije (EU) št. 390/2013 o določitvi načrta izvedbe za navigacijske službe zračnega prometa in funkcije omrežja.</t>
  </si>
  <si>
    <t>Kontrola zračnega prometa Slovenije, d.o.o. (KZPS)</t>
  </si>
  <si>
    <t>Kontrola zračnega prometa Slovenija, d.o.o. (KZPS)</t>
  </si>
  <si>
    <t>MzI potrjuje finančni plan Agencije za civilno letalstvo, ta pa KZPS d.o.o.</t>
  </si>
  <si>
    <t>A.11.1</t>
  </si>
  <si>
    <t>MzI bo aktivno spremljalo in izvajalo aktivnosti na  področju razvoja alternativnih goriv v letalstvu na mednarodnem nivoju</t>
  </si>
  <si>
    <t>Sodelovanje na ICAO, ECAC, EUROCONTROL, ipd.</t>
  </si>
  <si>
    <t xml:space="preserve">mednarodno sodelovanje </t>
  </si>
  <si>
    <t>mednarodno sodelovanje in izdelava strategije</t>
  </si>
  <si>
    <t>zmanjšanje negativnih vplivov na okolje</t>
  </si>
  <si>
    <t>SLO sodeluje na teh komisijah, kjer se potrjujeo usmeritve programov,….Zaenkrat ni predvidenih  vlaganj s strani Mzi. Slo se je sicer zavezala da bo zmanjševala izpuste CO2, vendar letalci tega ne morejo izpolnit, dokler izvajalaci ne dostavijo verificiranih pogojev  o izpustov CO2 za nove motorje, ki naj bi jih letala uporabljala.</t>
  </si>
  <si>
    <t>A.21.1</t>
  </si>
  <si>
    <t xml:space="preserve">U.31, U.33 </t>
  </si>
  <si>
    <t>Stalen</t>
  </si>
  <si>
    <t>Povečanje mobilnosti</t>
  </si>
  <si>
    <t xml:space="preserve">medresorsko sodelovanje, Mzi  bo aktivno sodelovalo, ni v načrtu </t>
  </si>
  <si>
    <t>A.21.2</t>
  </si>
  <si>
    <t>Država sprejme ukrepe za povečanje (spodbujanje) logistične dejavnosti, kot npr. Ministrstvo za gospodarstvo v delu zagotavljanje sofinanciranja in MZI v delu zagotavljanje ustreznih dostopov.</t>
  </si>
  <si>
    <t>Optimizacija logističnih procesov</t>
  </si>
  <si>
    <t>medresorsko sodelovanje, Mzi  bo aktivno sodelovalo, ni v načrtu</t>
  </si>
  <si>
    <t xml:space="preserve">aktivnost nima finančnih posledic                                                                                                                                                      ali                                                                                                                                                                       je bila izvedena pred letom 2016                                                                            </t>
  </si>
  <si>
    <t>Aerodrom</t>
  </si>
  <si>
    <t>M.1.1</t>
  </si>
  <si>
    <t>Podaljšanje pomola I - južni del</t>
  </si>
  <si>
    <t>izgradnja obale in pomola I opredeljen v DPN</t>
  </si>
  <si>
    <t>Luka Koper d.d. / CEF</t>
  </si>
  <si>
    <t>povečanje kapacitete</t>
  </si>
  <si>
    <t>projekt opredeljen v DPN</t>
  </si>
  <si>
    <t>Podatki Luke Koper d.d., oktober 2015</t>
  </si>
  <si>
    <t>M.1.2</t>
  </si>
  <si>
    <t>Podaljšanje pomola I - severni del</t>
  </si>
  <si>
    <t>100 (v izvedbi 85, razlika po letu 2022-2025)</t>
  </si>
  <si>
    <t>M.1.3</t>
  </si>
  <si>
    <t>Podaljšanje pomola II</t>
  </si>
  <si>
    <t>izgradnja obale in pomola II opredeljen v DPN</t>
  </si>
  <si>
    <t>1 (do l 2022 0,2 EUR, po l 2022 0,8 EUR)</t>
  </si>
  <si>
    <t>do 2030 (50 EUR) po l 2030 (150 EUR)</t>
  </si>
  <si>
    <t>M.2.1</t>
  </si>
  <si>
    <t>Ureditev priveznih mest ob začetku pomola III</t>
  </si>
  <si>
    <t>izgradnja priveznih mest in obale s poglabljanjem</t>
  </si>
  <si>
    <t>0,3 ( O do leta 2022, 0,3 po letu 2022)</t>
  </si>
  <si>
    <t xml:space="preserve">do 2030 </t>
  </si>
  <si>
    <t>M.2.2</t>
  </si>
  <si>
    <t>Izgradnja pomola III</t>
  </si>
  <si>
    <t xml:space="preserve">izgradnja pomola III </t>
  </si>
  <si>
    <t>M.3.1</t>
  </si>
  <si>
    <t>Nadgradnja in preureditev priveznih mest v bazenu I</t>
  </si>
  <si>
    <t>preureditev obale na južnem delu pomola I in vkop obale vzhodno v notranjost (s privezi in poglobitvijo)</t>
  </si>
  <si>
    <t>do 2016 in 2016</t>
  </si>
  <si>
    <t>preureditev privezov in izgradnja obale</t>
  </si>
  <si>
    <t>izboljšanje uporabe proistaniških zmogljivosti (dostopnost)</t>
  </si>
  <si>
    <t xml:space="preserve">projekt opredeljen v DPN </t>
  </si>
  <si>
    <t>M.3.2</t>
  </si>
  <si>
    <t>Nadgradnja in preureditev priveznih mest v bazenu II</t>
  </si>
  <si>
    <t>preureditev obale na južnem delu pomola II in v bazenu II (s privezi in poglobitvijo)</t>
  </si>
  <si>
    <t>preureditev</t>
  </si>
  <si>
    <t>M.3.3</t>
  </si>
  <si>
    <t>privezno mesto za tankerje na čelu pomola II</t>
  </si>
  <si>
    <t>0,5 (do l 2022 0,3 EUR, po l 2022 0 EUR)</t>
  </si>
  <si>
    <t>Luka Koper d.d. / Instalacija d.o.o.</t>
  </si>
  <si>
    <t>M.3.4</t>
  </si>
  <si>
    <t>Nadgradnja in preureditev priveznih mest v bazenu III</t>
  </si>
  <si>
    <t>privezno mesto za Ro-Ro v bazenu III</t>
  </si>
  <si>
    <t xml:space="preserve">Luka Koper d.d. / CEF </t>
  </si>
  <si>
    <t>Luka Koper d.d. / CEF kohezijska ovojnica</t>
  </si>
  <si>
    <t>M.3.5</t>
  </si>
  <si>
    <t>Izboljšanje dostopnosti do pristanišča (last mile)</t>
  </si>
  <si>
    <t>novi vhodi v pristanišče in kamionski terminal (Sermin, Bertoki)</t>
  </si>
  <si>
    <t>do 2016, 2016, 2019</t>
  </si>
  <si>
    <t>M.3.6</t>
  </si>
  <si>
    <t>Izboljšanje notranjega prometa v pristanišču (tudi glede na nove vhode in priveze)</t>
  </si>
  <si>
    <t>nadgradnja cestno-železniškega notranjega omrežja na območju pristanišča</t>
  </si>
  <si>
    <t>1 (do l 2022 0,07 EUR, po l 2022 0,3 EUR)</t>
  </si>
  <si>
    <t>izboljšanje uporabe pristaniških zmogljivosti (dostopnost)</t>
  </si>
  <si>
    <t>M.3.7</t>
  </si>
  <si>
    <t>Povečanje skladiščnih zmogljivosti</t>
  </si>
  <si>
    <t>zaprte skladiščne zmogljivosti (rezervoarji, nova skladišča)</t>
  </si>
  <si>
    <t>1 (v pripravi znesek 0,75)</t>
  </si>
  <si>
    <t>M.3.8</t>
  </si>
  <si>
    <t>odprte skladiščne zmogljivosti (kontejnerji, avtomobili, les)</t>
  </si>
  <si>
    <t>40 (v izvedbi  30 razlika do leta 2030)</t>
  </si>
  <si>
    <t>M.3.9</t>
  </si>
  <si>
    <t>Širitev območja pristanišča</t>
  </si>
  <si>
    <t>pridobivanje novih površin - širitev območja pristanišča / kasete v zaledju</t>
  </si>
  <si>
    <t>0,5 (do l 2022 0,3 EUR, po l 2022 0,2 EUR)</t>
  </si>
  <si>
    <t>2016,2018,2021</t>
  </si>
  <si>
    <t>15 (v izvedbi 8)</t>
  </si>
  <si>
    <t>M.3.10</t>
  </si>
  <si>
    <t>Izgradnja zalednega terminala</t>
  </si>
  <si>
    <t>v odvisnosti od dinamike gradnje ll tira, je izgradnja zalednega terminala lahko kratkoročna ali srednjeročna rešitev</t>
  </si>
  <si>
    <t>R 40</t>
  </si>
  <si>
    <t>priprava študije za izvedbo</t>
  </si>
  <si>
    <t>Luka Koper d.d., privatni vlagatelji</t>
  </si>
  <si>
    <t>Luka Koper d.d., privatni vlagatelj</t>
  </si>
  <si>
    <t>povečanje prevoza na železnici</t>
  </si>
  <si>
    <t>M.4.1</t>
  </si>
  <si>
    <t>Poglobitev plovnega kanala v bazen II</t>
  </si>
  <si>
    <t>izvedbena dokumentacija</t>
  </si>
  <si>
    <t>poglobitev</t>
  </si>
  <si>
    <t>MzI, Evropska Sredstva(ES)</t>
  </si>
  <si>
    <t>MzI, URSP</t>
  </si>
  <si>
    <t>Operativni program za izvajanje evropske kohezijske politike 2014-2020 (KS)</t>
  </si>
  <si>
    <t>M.4.2</t>
  </si>
  <si>
    <t>Poglobitev vplovnih kanalov v koprsko pristanišče</t>
  </si>
  <si>
    <t>MzI, Evropska sredstva (ES)</t>
  </si>
  <si>
    <t>M.5.1</t>
  </si>
  <si>
    <t>Izgradnja objekta potniškega terminala</t>
  </si>
  <si>
    <t>Luka Koper d.d., ESSR</t>
  </si>
  <si>
    <t>Podatki Luke Koper d.d. , oktober 2015</t>
  </si>
  <si>
    <t>M. 6.1</t>
  </si>
  <si>
    <t>Dogovor s Hrvaško za prekategorizacijo Save v mednarodno plovno pot (4 plovna kategorija)</t>
  </si>
  <si>
    <t>Mednarodni sporazum</t>
  </si>
  <si>
    <t>MzI, Mzz</t>
  </si>
  <si>
    <t>M.6.2</t>
  </si>
  <si>
    <t xml:space="preserve">Vzpostavitev plovne poti ob izgradnji HE na Spodnji Savi in HE verige v RH </t>
  </si>
  <si>
    <t>Izgradnja akumulacijskih bazenov primernih za plovbno pot, rezervacija prostora za splavnice ob HE pregradih.</t>
  </si>
  <si>
    <t>proračun RS in koncesionar</t>
  </si>
  <si>
    <t>MzI, HESS</t>
  </si>
  <si>
    <t>M.6.3</t>
  </si>
  <si>
    <t>Rečno pristanišče pri Obrežju</t>
  </si>
  <si>
    <t>priprava projektne in investicijske dokumentacije</t>
  </si>
  <si>
    <t xml:space="preserve">do 2020 </t>
  </si>
  <si>
    <t>proračun RS in JZP</t>
  </si>
  <si>
    <t>MzI in JZP</t>
  </si>
  <si>
    <t>M.6.4</t>
  </si>
  <si>
    <t>Splavnice</t>
  </si>
  <si>
    <t>M.11.1</t>
  </si>
  <si>
    <t xml:space="preserve">Zagotovitev elektrike za napajanje ladij iz kopnega </t>
  </si>
  <si>
    <t xml:space="preserve"> zagotovi SODO, ki je distributer(10-20 mW)</t>
  </si>
  <si>
    <t>Ro.35.2, Ro.35.5, Ro.35.9¸, Ro.35.10</t>
  </si>
  <si>
    <t>M.11.2</t>
  </si>
  <si>
    <t>Zagotovitev ustrezne infrastrukture za vzpostavitev alternativnih goriv</t>
  </si>
  <si>
    <t>Projekt GAINN4MOS - Vzpostavitev pilotne luške infrastrukture za polnjenje zemeljskega plina na ladjah in vlačilcih ter uporaba le-tega za luško mehanizacijo</t>
  </si>
  <si>
    <t>Ro.35.2, Ro.35.5, Ro.35.9</t>
  </si>
  <si>
    <t>študija, piloti</t>
  </si>
  <si>
    <t>do 2019</t>
  </si>
  <si>
    <t>Skupen projekt Slovenija, Španija, Francija, Italija</t>
  </si>
  <si>
    <t>Vrednost celotnega projekta - študija,piloti, financiranega s strani evropskih sredstev, Slovenije (sredstva Luke Koper d.d. v višini 124.750 EUR), Španije, Francije in Italije znaša 35 mio EUR.</t>
  </si>
  <si>
    <t>Podatki MzI</t>
  </si>
  <si>
    <t>M.11.3</t>
  </si>
  <si>
    <t>Projekt POSEIDON MED - študija o možnosti uporabe UZP kot alternativnega goriva za koprsko pristanišče, Študija o možnosti dobave elektirčne energije za napajanje ladij z obale.</t>
  </si>
  <si>
    <t xml:space="preserve">Koordinator Ciper, slovenski partner Luka Koper d.d. </t>
  </si>
  <si>
    <t>Vrednost celotnega projekta- študija znaša 2,6 mio EUR, financiran s strani Luke Koper d.d.v višni 70.000 EUR.</t>
  </si>
  <si>
    <t>M.12.1</t>
  </si>
  <si>
    <t>Nacionalno enotno okno za pomorski promet</t>
  </si>
  <si>
    <t>Implementacija Direktive EC/2010/65</t>
  </si>
  <si>
    <t>investicijska dokumentacija</t>
  </si>
  <si>
    <t>MZI, URSP</t>
  </si>
  <si>
    <t>vzpostavitev NEO</t>
  </si>
  <si>
    <t>URSP</t>
  </si>
  <si>
    <t>Izvajanje zakonodaje, odprava administrativnih ovir, povečanje konkurenčnosti</t>
  </si>
  <si>
    <t>ocenjena vrednost 338.000 EUR zaokrožena na 400.000 EUR)</t>
  </si>
  <si>
    <t>DIIP</t>
  </si>
  <si>
    <t>M.13.1</t>
  </si>
  <si>
    <t>Nadgradnja VTS opreme</t>
  </si>
  <si>
    <t>Nadgradnja obstoječe programske opreme za nadzor prometa na morju ter nakup VTS senzorjev, CCTV kamere in senzorja vidljivosti</t>
  </si>
  <si>
    <t>nakup strojne in programske opreme</t>
  </si>
  <si>
    <t>Učinkovitejše izvajanje nadzora pomorskega prometa v skladu z zakonodajo</t>
  </si>
  <si>
    <t>ocenjena vrednost 395.208 EUR zaokrožena na 400.000EUR)</t>
  </si>
  <si>
    <t xml:space="preserve">Podatki URSP </t>
  </si>
  <si>
    <t>M.13.2</t>
  </si>
  <si>
    <t>Celostni pomorski nadzor</t>
  </si>
  <si>
    <t xml:space="preserve">Ukrep v okviru OP ESPR - Izvajanja ukrepov šeste prednostne naloge Unije – pospeševanje izvajanja celostne pomorske politike v okviru Operativnega programa za izvajanje Evropskega sklada za pomorstvo in ribištvo v RS za obdobje 2014-2020 </t>
  </si>
  <si>
    <t>študija za izvedbo</t>
  </si>
  <si>
    <t>MKGP</t>
  </si>
  <si>
    <t>MKGP, MZI, URSP</t>
  </si>
  <si>
    <t>izvedbeni projekt</t>
  </si>
  <si>
    <t>Učinkovitejše izvajanje pomorskega nadzora, zmanjševanje administrativnih bremen</t>
  </si>
  <si>
    <t>ocenjena vrednost 283.332 EUR zaokrožena na 300.000 EUR</t>
  </si>
  <si>
    <t>Podatki URSP</t>
  </si>
  <si>
    <t>M.13.3</t>
  </si>
  <si>
    <t>Nakup večjega plovila 9m - 10m</t>
  </si>
  <si>
    <t>Novo plovilo je potrebno za učinkovito opravljanje nalog na morju.</t>
  </si>
  <si>
    <t>MZI, URSPM</t>
  </si>
  <si>
    <t>nakup opreme</t>
  </si>
  <si>
    <t>M. 13.4.</t>
  </si>
  <si>
    <t>Vzdrževanje objektov za varnost plovbe</t>
  </si>
  <si>
    <t xml:space="preserve">Vzdrževanje objektov za varnost </t>
  </si>
  <si>
    <t>vzdrževanje OVP</t>
  </si>
  <si>
    <t>0,24 na leto</t>
  </si>
  <si>
    <t>do leta 2022</t>
  </si>
  <si>
    <t>M. 13.5</t>
  </si>
  <si>
    <t>Hidrografija</t>
  </si>
  <si>
    <t>Hidrografske mertive slovenskega morja, vzerževanje hidrografskih baz in kaert ter distribucija le-teh uporabnikom, tehnična pomoč in svetovanje MzI na področju Hidrografije in kartografije.</t>
  </si>
  <si>
    <t>meritve, vzdrževanje distribucija</t>
  </si>
  <si>
    <t>Izvajanje določil Mednarodne pomorske ogranizacije, Mednarodne hidrografske organizacije, nacionalne zakonodaje - cilj večja varnost plovbe.</t>
  </si>
  <si>
    <t>M.21.1</t>
  </si>
  <si>
    <t>M.21.2</t>
  </si>
  <si>
    <t>M.34</t>
  </si>
  <si>
    <t>M.34.1</t>
  </si>
  <si>
    <t xml:space="preserve">Nove zaposliteve VTS (skladno s potrebami) </t>
  </si>
  <si>
    <t>zaposlitev novih operaterjev za delovanje VTS centra</t>
  </si>
  <si>
    <t>kadrovski načrt</t>
  </si>
  <si>
    <t>nove zaposlitve</t>
  </si>
  <si>
    <t>M.34.2</t>
  </si>
  <si>
    <t>Nove zaposlitve iz naslova nadzora nad koncesijsko pogodbo za koprsko pristanišče (skladno s potrebami)</t>
  </si>
  <si>
    <t>Zaposlitve v zvezi z izvajanjem določil koncesijske pogodbe</t>
  </si>
  <si>
    <t>učinkovito, celovito in dosledno izvajanje nadzora in izvajanje nalog koncedenta po koncesijski pogodbi</t>
  </si>
  <si>
    <t>Podatki MzI, URSP</t>
  </si>
  <si>
    <t>M.34.3</t>
  </si>
  <si>
    <t>Novi poslovni prostori URSP in drugih drž. organov, ki delujejo na morju</t>
  </si>
  <si>
    <t>namestitev civilnih pomorskih organov na enem mestu z vzpostavitvijo enotnega sistema za nadzor morja in pomorskega prometa</t>
  </si>
  <si>
    <t>JN nakup poslovnih prostorov</t>
  </si>
  <si>
    <t>lažje in bolj usklajeno izvajanje nalog na morju, racionalnejša ureditev pogojev za delovanje, skupni nadzorni center nacionalnega pomena, nižji stroški zaradi skupne informacijsko-komunikacijske tehnologije in sistemov, prostorke, nabavne in logistične zmogljivosti. Znesek 2.961.200 zaokroženo na 3,0</t>
  </si>
  <si>
    <t>M. 34.4</t>
  </si>
  <si>
    <t>Nove zaposliteve v skladu s potrebami (pomorski inšpektorji, pristaniški kapetan)</t>
  </si>
  <si>
    <t>Nove zaposliteve (inšpektor) za nadzor delovnih in bivalnih standardov pomorščakov, po MLC konvenciji in za nove naloge v zvezi z vzorčenjem goriv skladno z MARPOL</t>
  </si>
  <si>
    <t>2016, 2017,2018</t>
  </si>
  <si>
    <t>Potrebna sprememba kadrovskega načrta.</t>
  </si>
  <si>
    <t>M. 34.5.</t>
  </si>
  <si>
    <t xml:space="preserve">Nakup sohe in nadgradnja simulatorja </t>
  </si>
  <si>
    <t>Nakup opreme za izvajanje usposabljanja pomorščakov v tehnikah za osebno preživetje ter za upravljanje rešilnih in reševalnih čolnov ter nadgradnje simulatorjev.</t>
  </si>
  <si>
    <t>Univerza v Ljubljani</t>
  </si>
  <si>
    <t>0,4 (soha 0,2 v letu 2016 in 0,2 v letu 2017) in 0,02 (nadgradnja simulatorja od leta 2018 dalje)</t>
  </si>
  <si>
    <t>2016 do 2022</t>
  </si>
  <si>
    <t>sofinanciranje MZI, URSP</t>
  </si>
  <si>
    <t>Zagotovitev izobraževanja pomorščakov skladno z STCW</t>
  </si>
  <si>
    <t>Direktiva 2008/106/ES</t>
  </si>
  <si>
    <t>M.35.1</t>
  </si>
  <si>
    <t>Čiščenje morja</t>
  </si>
  <si>
    <t>nove zaposlitve SVOM</t>
  </si>
  <si>
    <t xml:space="preserve"> M.11</t>
  </si>
  <si>
    <t>Izvajanje nalog varovanja okolja v skladu z zakonodajo</t>
  </si>
  <si>
    <t>M. 35.2</t>
  </si>
  <si>
    <t>Nakup ekološkega plovila</t>
  </si>
  <si>
    <t xml:space="preserve">Plovilo je potrebno za delovanje službe SVOM </t>
  </si>
  <si>
    <t xml:space="preserve">ocenjena vrednost 788.022 zaokrožena na 800.000 </t>
  </si>
  <si>
    <t>M.36.1</t>
  </si>
  <si>
    <t>Prenova zakonodaje o plovbi po celinskih vodah</t>
  </si>
  <si>
    <t>nova zaposlitev MzI-DI, Sektor za pomorstvo</t>
  </si>
  <si>
    <t>M.37</t>
  </si>
  <si>
    <t>izdelava strokovih podlag</t>
  </si>
  <si>
    <t>MzI-DI, Sektor za pomorstvo</t>
  </si>
  <si>
    <t>pripravljeni razpisi</t>
  </si>
  <si>
    <t>priprava zakonodaje</t>
  </si>
  <si>
    <t>sprejeta prenovljena zakonodaja</t>
  </si>
  <si>
    <t>M.37.1</t>
  </si>
  <si>
    <t>Mednarodni predpisi</t>
  </si>
  <si>
    <t>Implementacija EU direktiv, CEVNI in OSSB predpisov</t>
  </si>
  <si>
    <t>MzI-DI, SP</t>
  </si>
  <si>
    <t>pripravljeni predpisi</t>
  </si>
  <si>
    <t>zakonodajni postopek</t>
  </si>
  <si>
    <t>implementirani mednarodni predpisi v RS pravni red</t>
  </si>
  <si>
    <t>M.37.2</t>
  </si>
  <si>
    <t xml:space="preserve">Reorganizacija URSP- izpostave </t>
  </si>
  <si>
    <t xml:space="preserve">ustanovitev 3 izpostav URSP za celinsko plovbo </t>
  </si>
  <si>
    <t>MzI-URSP</t>
  </si>
  <si>
    <t>pripravljena reorganiz</t>
  </si>
  <si>
    <t>ustanav. izpostav</t>
  </si>
  <si>
    <t>delujoče izpostave URSP na območjih mednarodne plovbe</t>
  </si>
  <si>
    <t>M.37.3</t>
  </si>
  <si>
    <t>Reorganizacija URSP - pomorska inšpekcija</t>
  </si>
  <si>
    <t>zaposlitev novih inšpektorjev za plovbo po celinskih vodah (Skladno z dejanskimi potrebami)</t>
  </si>
  <si>
    <t>do 2016, 2016</t>
  </si>
  <si>
    <t>razpis za zased DM</t>
  </si>
  <si>
    <t>vsaj eden inšpektor na posameznem porečju</t>
  </si>
  <si>
    <t>nosilec/vir priprava</t>
  </si>
  <si>
    <t>nosilec/vir izvedba</t>
  </si>
  <si>
    <t>M.1.1.</t>
  </si>
  <si>
    <t>1 (v pripravi znesek 0,5, ostalo po letu 2022)</t>
  </si>
  <si>
    <t xml:space="preserve">zaprošeno sofinanciranje  z EU sredstvi v višini 50 %, ostali viri: Luka Koper d.d.(124.750 EUR) </t>
  </si>
  <si>
    <t xml:space="preserve">sofinancirano z EU sredstvi, lastna sredstva zagotovi Luka Koper d.d. (70.000 EUR) </t>
  </si>
  <si>
    <t>Za zagotavljanje VTS storitev mora potekati delo neprekinjeno 24 ur na dan in to vse dni v letu. Kontrolo prometa v slovenskem morju opravlja na URSP sektor Kapitanija. Znotraj Kapitanije delujeta oddelek za pristaniški promet Koper (izpostavi v Izoli in Piranu) ter oddelek za nadzor prometa in reševanje (oba oddelka delujeta 24 ur/dan vsak dan). Tudi delo VTS centra bo temeljilo na istih uslužbencih ter dodatnih operaterjih. Pred pričetkom delovanja VTS centra se bodo morali operaterji na napravah sistema ustrezno usposobiti. Znesek 88.000,00 zaokrožen na 0,09 in znesek 55.000,00 zaokrožen na 0.06. Potrebna sprememba kadrovskega načrta.</t>
  </si>
  <si>
    <t>Ukrep pride v poštev ob eventuelnih strateških spremembah oz. prenosu pristojnosti na MzI oz. URSP. Potrebna sprememba kadrovskega načrta.</t>
  </si>
  <si>
    <t>170.000 stroški plač, zaokroženo na 0,2. Potrebna sprememba kadrovskega načrta.</t>
  </si>
  <si>
    <t>Na podlagi zaključka študije bodo določeni potrebni ukrepi, prioritete, vrednost investicije in terminski plan. Projekt in predlagani ukrepi so odvisni tudi od zaključkov študije projekta R.22.2. Ocenena vrednost izdelave študije je vključena v projekt za regionalne proge (R.23.2).</t>
  </si>
  <si>
    <t>Na podlagi zaključka študije, ki bo zajemala celotno TEN omrežje bodo določeni potrebni ukrepi, prioritete, vrednost investicije, terminski plan. Ocena vrednosti upoštevana pod ukrep Divača-Ljubljana.</t>
  </si>
  <si>
    <t>V izdelavi je DPN za novo progo. Zaradi odmika potrebe po izgradnji nove proge v leto 2050 je bila na MVK sprejeta odločitev, da se pristopi k  izdelavi študije variant nadgradnji obstoječe proge, da bo le-ta do leta 2030 zadostila zahtevam jedrnega TEN-T omrežja. Na podlagi rezultatov študije variant nadgradnje obstoječe proge bodo opredeljeni potrebni ukrepi in potrebna projektna ter prostorska dokumentacije za izvedbo nadgradnje. Nadgradnja obstoječe proge  bo izvedena v obdobju 2021-2030.</t>
  </si>
  <si>
    <t>DPN v pripravi izdelana IDZ, dosedanja ocena 290 mio EUR</t>
  </si>
  <si>
    <t>Študija in delovni program skupaj z R.21.1</t>
  </si>
  <si>
    <t>izdelava Študije (PN za koridorske proge) novelacija že izdelanih študij</t>
  </si>
  <si>
    <t>Priprava: 0,3 mio EUR - Program prioritet reševanja NPr 0,5 mio EUR letno za IZN (5Npr letno)</t>
  </si>
  <si>
    <t>Potrebni ukrepi, ocena vrednosti in terminski plan se opredelijo na podlagi študije za koridorske proge ter ostalih že izdelanih študij in projektov za ta odsek. Ocena vrednosti upoštevana pod ukrep Divača-Ljubljana.</t>
  </si>
  <si>
    <t>Na podlagi zaključka študije bodo določeni potrebni ukrepi, prioritete, vrednost investicije in terminski plan. Projekt in predlagani ukrepi so odvisni tudi od zaključkov študije projekta R.22.2. Ocenena vrednost izdelave študije je vključena v projekt za</t>
  </si>
  <si>
    <t>DPN v teku. v teku je študija variant Tivolskega loka Dinamika za pripravo upoštevana pod ukrep Ljubljana-Jesenice.</t>
  </si>
  <si>
    <t>Na podlagi zaključka študije bodo določeni potrebni ukrepi, prioritete, vrednost investicije in terminski plan. Projekt in predlagani ukrepi so odvisni tudi od zaključkov študije projekta R.22.2.Ocenena vrednost izdelave študije je vključena v projekt za regionalne proge (R.23.2).</t>
  </si>
  <si>
    <t>Na podlagi zaključka študije, ki bo zajemala celotno TEN omrežje bodo določeni potrebni ukrepi, prioritete, vrednost investicije, terminski plan. Projekt in predlagani ukrepi so odvisni tudi od zaključkov študije projekta R.22.2. Ocenena vrednost izdelave študije je vključena v projekt koridorske proge (R.1.4).</t>
  </si>
  <si>
    <t>Potrebni ukrepi, ocena vrednosti in terminski plan se opredelijo na podlagi študije za koridorske proge ter ostalih že izdelanih študij za ta odsek. Izgradnja II. tira je odvisna od odločitve Madžarske. Ocena vrednosti upoštevana pod ukrep Divača-Ljubljana.</t>
  </si>
  <si>
    <t>Potrebni ukrepi, ocena vrednosti in terminski plan se opredelijo na podlagi študije za koridorske proge ter ostalih že izdelanih študij za ta odsek. Ocena vrednosti upoštevana pod ukrep Divača-Ljubljana.</t>
  </si>
  <si>
    <t>Ocena vrednosti in terminski plan bo določen po izdelavi projektne dokumentacije. Ukrepi so pogojeni tudi z odločitvijo R Hrvaške.Ocena vrednosti upoštevana pod ukrep Divača-Ljubljana.</t>
  </si>
  <si>
    <t>Izvedbeni del bo definiran po pridobitvi študije.  Ocena vrednosti pod R.21.1.</t>
  </si>
  <si>
    <t xml:space="preserve">Vozna sredstva za prevoz potnikov ne omogočajo uvedbe takstnih prevozov na območju urbanih regij in izboljšanje kvalitete prevozov. Zagotoviti je treba 25 novih vozil in modernizacijo obstoječih. </t>
  </si>
  <si>
    <t xml:space="preserve">aktivnost nima finančnih posledic                                                                                                                                                      ali                                                                                                                                                                       je bila izvedena pred letom 2016                                                                                             </t>
  </si>
  <si>
    <t>2016-2018 1. etapa; 2. etapa: 2018-2020</t>
  </si>
  <si>
    <t>Ukrep upošteva pripravo prioritetnih odsekov za rekonstrukcije cest, objektov. Ukrep upošteva možne korekcije horizontalnih/vertikalnih tehničnih elementov, zagotavljanje ustrezne stopnje prometne varnosti. Predvidoma se ukrepi pripravijo za daljše projektne odseke. Prioritete morajo temeljiti na ekonomski upravičenosti projektov, oz. da se v letnem planu izvaja vsaj 2/3 projektov, ki izkazujejo direktno ekonomsko upravičenost.</t>
  </si>
  <si>
    <t>Investicije na G in R cestah: te projekte se upošteva v primeru, da rekonstrukcija ni izvedljiva oz. smotrna</t>
  </si>
  <si>
    <t>AC povezava (Postojna - Jelšane)</t>
  </si>
  <si>
    <t>Priprava navodil in tehničnih specifikacij za zagotovitev migracijskih koridorjev velikih sesalcev in dvoživk na obstoječih cestah</t>
  </si>
  <si>
    <t>Ro.47.2</t>
  </si>
  <si>
    <t>Ro.47.3</t>
  </si>
  <si>
    <t>Zagotovitev prehodnosti za dvoživke na odsekih državnih cest z največjim negativnim vplivom na populacije dvoživk</t>
  </si>
  <si>
    <t xml:space="preserve">DARS </t>
  </si>
  <si>
    <t>Zagotovitev ustreznih migracijskih koridorjev velikih zveri in drugih vrst velikih sesalcev na obstoječem AC omrežju, vendar ne več kot dva</t>
  </si>
  <si>
    <t>Rekonstrukcija obstoječe cestne povezave Postojna-Jelšane</t>
  </si>
  <si>
    <t>Rekonstrukcija obstoječe cestne povezave Šalara-HR (mejna točka)</t>
  </si>
  <si>
    <t>Rekonstrukcija obstoječe cestne povezave</t>
  </si>
  <si>
    <t>Rekonstrukcija obstoječe cestne povezave Dravograd-Slovenj Gradec</t>
  </si>
  <si>
    <t>Rekonstrukcija obstoječe cestne povezave Otiški Vrh-Holmec, vključno z navezavo na Črno na Koroškem</t>
  </si>
  <si>
    <t>Rekonstrukcija obstoječe cestne povezave Celje-Laško</t>
  </si>
  <si>
    <t>Rekonstrukcija obstoječe cestne povezave Laško-Zidani Most</t>
  </si>
  <si>
    <t>Rekonstrukcija obstoječe cestne povezave Zidani Most-Novo mesto</t>
  </si>
  <si>
    <t>R.4.4.1</t>
  </si>
  <si>
    <t>Protihrupna zaščita v območju ranžirne postaje Zalog</t>
  </si>
  <si>
    <t>R.39.1</t>
  </si>
  <si>
    <t>3. razvojna os - priključek NM vzhod - Revoz</t>
  </si>
  <si>
    <t>3. razvojna os: 4-pasovna povezava vzhodna obvozna cesta (od obstoječega priključka NM vzhod na AC Ljubljana – Obrežje do Revoza)</t>
  </si>
  <si>
    <t>2. odsek: 2016-2021; 3. odsek: 2018-2023</t>
  </si>
  <si>
    <t>nadaljevanje 3. razvojne osi</t>
  </si>
  <si>
    <t>Ro.43.3.1.4</t>
  </si>
  <si>
    <t>Rekonstrukcije</t>
  </si>
  <si>
    <t>2017-2024</t>
  </si>
  <si>
    <t>Ro.43.4.44</t>
  </si>
  <si>
    <t>Ro.43.4.45</t>
  </si>
  <si>
    <t>Ro.43.4.46</t>
  </si>
  <si>
    <t>Ro.43.4.47</t>
  </si>
  <si>
    <t>17-0011 OBVO Ilirska Bistrica (Vilharjeva in Šercerjeva) - v predlogu proračuna</t>
  </si>
  <si>
    <t>17-0001 OBVO Volče - v predlogu proračuna</t>
  </si>
  <si>
    <t>17-0005 OBVO Dolenjske Toplice - v predlogu proračuna</t>
  </si>
  <si>
    <t>17-0006 OBVO Mirna - v predlogu proračuna</t>
  </si>
  <si>
    <t>OBVO Most na Soči - v predlogu proračuna</t>
  </si>
  <si>
    <t xml:space="preserve">Ro.18 </t>
  </si>
  <si>
    <t>2017 - 2022</t>
  </si>
  <si>
    <t>2017 - 2020</t>
  </si>
  <si>
    <t>2017-2015</t>
  </si>
  <si>
    <t>Ro.43.4.48</t>
  </si>
  <si>
    <t>Rekonstrukcija obstoječe cestne povezave Slovenj Gradec - Kotlje - Ravne</t>
  </si>
  <si>
    <t>Priprava projekta rekonstrukcije ceste v obstoječem koridorju s primerjavo rešitev v novem koridorju (DPN v teku).  Določitev prioritetnih odsekov za pripravo in izvedbo.</t>
  </si>
  <si>
    <t>Rekonstrukcija s primerjavo rešitev v novem koridorju s preučitvijo možnosti tudi (delne) novogradnje</t>
  </si>
  <si>
    <t>Rekonstrukcija s primerjavo rešitev v novem koridorju (DPN v teku); do sedaj izdelane rešitve v okviru priprave DPN.</t>
  </si>
  <si>
    <t>V predlogu izvedbene pogodbe za 2016 med RS in DARS je opredeljena naloga izdelave študije rekonstrukcije obstoječe cestne povezave</t>
  </si>
  <si>
    <t>Rekonstrukcija s primerjavo rešitev v novem koridorju (DPN v teku); za odsek Otiški Vrh - Holmec</t>
  </si>
  <si>
    <t xml:space="preserve">preučitev možnosti rekonstrukcije s korekcijo tehničnih elementov obstoječe cestne povezave v obstoječem koridorju z upoštevanjem dograditve dodatnih pasov (objektov) oz. krajši obvozi izven obstoječe trase za odpravo ozkih grl </t>
  </si>
  <si>
    <t>Rekonstrukcija obstoječe ceste; 2. etapa Maline - Metlika (Črnomelj jug); 3. etapa Metlika (Črnomelj jug) - Semič</t>
  </si>
  <si>
    <t>Rekonstrukcija ceste v obstoječem koridorju vključno s primerjavo rešitev v novem koridorju (DPN v teku, določitev etapnosti z navezavami na obstoječe ceste)</t>
  </si>
  <si>
    <t>Rekonstrukcija ceste v obstoječem koridorju vključno s primerjavo rešitev v novem koridorju (DPN v teku)</t>
  </si>
  <si>
    <t>Rekonstrukcija s primerjavo rešitev v novem koridorju (DPN v teku)</t>
  </si>
  <si>
    <t>Rekonstrukcija obstoječe ceste, najprej izdelava primerjave rekonstrukcije obstoječe ceste z novogradnjo za katero je DPN v teku</t>
  </si>
  <si>
    <t>Priprava projekta rekonstrukcije cestne povezave Slovenj Gradec - Kotlje - Ravne</t>
  </si>
  <si>
    <t>Ocena podana iz predhodnih študij, ki pa je znižana za 25% ker predvidena 2-pasovnica. V kolikor projekta ne bo možbno realizirati v predvidenih okvirih, se predvidi rekonstrukcija v obstoječem koridorju.</t>
  </si>
  <si>
    <t>preučitev možnosti rekonstrukcije s korekcijo tehničnih elementov obstoječe cestne povezave v obstoječem koridorju z upoštevanjem dograditve dodatnih pasov (objektov) oz. krajši obvozi izven obstoječe trase za odpravo ozkih grl; (vezano na ukrep Ro.11.1)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</si>
</sst>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0000"/>
    <numFmt numFmtId="165" formatCode="0.000"/>
    <numFmt numFmtId="166" formatCode="#,##0.000"/>
  </numFmts>
  <fonts count="30" x14ac:knownFonts="1">
    <font>
      <sz val="11"/>
      <color theme="1"/>
      <name val="Calibri"/>
      <family val="2"/>
      <charset val="238"/>
      <scheme val="minor"/>
    </font>
    <font>
      <sz val="8"/>
      <name val="Arial"/>
      <family val="2"/>
      <charset val="238"/>
    </font>
    <font>
      <sz val="11"/>
      <color theme="1"/>
      <name val="Calibri"/>
      <family val="2"/>
      <charset val="238"/>
      <scheme val="minor"/>
    </font>
    <font>
      <sz val="8"/>
      <name val="Tahoma"/>
      <family val="2"/>
      <charset val="238"/>
    </font>
    <font>
      <b/>
      <sz val="8"/>
      <name val="Arial"/>
      <family val="2"/>
      <charset val="238"/>
    </font>
    <font>
      <sz val="10"/>
      <color indexed="8"/>
      <name val="Arial"/>
      <family val="2"/>
      <charset val="238"/>
    </font>
    <font>
      <sz val="8"/>
      <color rgb="FFFF0000"/>
      <name val="Arial"/>
      <family val="2"/>
      <charset val="238"/>
    </font>
    <font>
      <sz val="8"/>
      <color rgb="FF0070C0"/>
      <name val="Arial"/>
      <family val="2"/>
      <charset val="238"/>
    </font>
    <font>
      <b/>
      <sz val="8"/>
      <color rgb="FF0070C0"/>
      <name val="Arial"/>
      <family val="2"/>
      <charset val="238"/>
    </font>
    <font>
      <b/>
      <sz val="8"/>
      <color rgb="FFFF0000"/>
      <name val="Arial"/>
      <family val="2"/>
      <charset val="238"/>
    </font>
    <font>
      <b/>
      <sz val="8"/>
      <color rgb="FF00B050"/>
      <name val="Arial"/>
      <family val="2"/>
      <charset val="238"/>
    </font>
    <font>
      <sz val="10"/>
      <name val="Arial"/>
      <family val="2"/>
      <charset val="238"/>
    </font>
    <font>
      <sz val="8"/>
      <color rgb="FF00B050"/>
      <name val="Arial"/>
      <family val="2"/>
      <charset val="238"/>
    </font>
    <font>
      <b/>
      <sz val="15"/>
      <name val="Arial"/>
      <family val="2"/>
      <charset val="238"/>
    </font>
    <font>
      <sz val="8"/>
      <color rgb="FFFF0000"/>
      <name val="Tahoma"/>
      <family val="2"/>
      <charset val="238"/>
    </font>
    <font>
      <b/>
      <sz val="8"/>
      <color theme="1"/>
      <name val="Arial"/>
      <family val="2"/>
      <charset val="238"/>
    </font>
    <font>
      <sz val="8"/>
      <color theme="1"/>
      <name val="Arial"/>
      <family val="2"/>
      <charset val="238"/>
    </font>
    <font>
      <sz val="8"/>
      <color theme="0"/>
      <name val="Arial"/>
      <family val="2"/>
      <charset val="238"/>
    </font>
    <font>
      <sz val="8"/>
      <color theme="7" tint="0.39997558519241921"/>
      <name val="Arial"/>
      <family val="2"/>
      <charset val="238"/>
    </font>
    <font>
      <b/>
      <sz val="8"/>
      <color theme="9" tint="0.39997558519241921"/>
      <name val="Arial"/>
      <family val="2"/>
      <charset val="238"/>
    </font>
    <font>
      <sz val="8"/>
      <color theme="9" tint="0.39997558519241921"/>
      <name val="Arial"/>
      <family val="2"/>
      <charset val="238"/>
    </font>
    <font>
      <sz val="6"/>
      <color theme="7" tint="0.39997558519241921"/>
      <name val="Arial"/>
      <family val="2"/>
      <charset val="238"/>
    </font>
    <font>
      <sz val="6"/>
      <color theme="0"/>
      <name val="Arial"/>
      <family val="2"/>
      <charset val="238"/>
    </font>
    <font>
      <sz val="6"/>
      <color theme="9" tint="0.39997558519241921"/>
      <name val="Arial"/>
      <family val="2"/>
      <charset val="238"/>
    </font>
    <font>
      <b/>
      <sz val="6"/>
      <color theme="9" tint="0.39997558519241921"/>
      <name val="Arial"/>
      <family val="2"/>
      <charset val="238"/>
    </font>
    <font>
      <sz val="8"/>
      <color rgb="FF00B0F0"/>
      <name val="Arial"/>
      <family val="2"/>
      <charset val="238"/>
    </font>
    <font>
      <u/>
      <sz val="8"/>
      <color rgb="FF0070C0"/>
      <name val="Arial"/>
      <family val="2"/>
      <charset val="238"/>
    </font>
    <font>
      <u/>
      <sz val="8"/>
      <color rgb="FFFF0000"/>
      <name val="Arial"/>
      <family val="2"/>
      <charset val="238"/>
    </font>
    <font>
      <strike/>
      <sz val="8"/>
      <color rgb="FF0070C0"/>
      <name val="Arial"/>
      <family val="2"/>
      <charset val="238"/>
    </font>
    <font>
      <sz val="8"/>
      <color rgb="FF7030A0"/>
      <name val="Arial"/>
      <family val="2"/>
      <charset val="238"/>
    </font>
  </fonts>
  <fills count="6">
    <fill>
      <patternFill patternType="none"/>
    </fill>
    <fill>
      <patternFill patternType="gray125"/>
    </fill>
    <fill>
      <patternFill patternType="solid">
        <fgColor rgb="FFFFFFFF"/>
        <bgColor indexed="64"/>
      </patternFill>
    </fill>
    <fill>
      <patternFill patternType="solid">
        <fgColor theme="9" tint="0.39997558519241921"/>
        <bgColor indexed="64"/>
      </patternFill>
    </fill>
    <fill>
      <patternFill patternType="solid">
        <fgColor theme="0"/>
        <bgColor indexed="64"/>
      </patternFill>
    </fill>
    <fill>
      <patternFill patternType="solid">
        <fgColor theme="7" tint="0.399975585192419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43" fontId="2" fillId="0" borderId="0" applyFont="0" applyFill="0" applyBorder="0" applyAlignment="0" applyProtection="0"/>
    <xf numFmtId="0" fontId="5" fillId="0" borderId="0"/>
    <xf numFmtId="0" fontId="11" fillId="0" borderId="0"/>
    <xf numFmtId="0" fontId="11" fillId="0" borderId="0"/>
    <xf numFmtId="0" fontId="11" fillId="0" borderId="0"/>
  </cellStyleXfs>
  <cellXfs count="220">
    <xf numFmtId="0" fontId="0" fillId="0" borderId="0" xfId="0"/>
    <xf numFmtId="0" fontId="1" fillId="0" borderId="0" xfId="0" applyFont="1" applyFill="1" applyAlignment="1" applyProtection="1">
      <alignment vertical="center" wrapText="1"/>
      <protection locked="0"/>
    </xf>
    <xf numFmtId="0" fontId="1" fillId="0" borderId="0" xfId="0" applyFont="1" applyFill="1" applyAlignment="1" applyProtection="1">
      <alignment horizontal="center" vertical="center" wrapText="1"/>
      <protection locked="0"/>
    </xf>
    <xf numFmtId="1" fontId="4"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left" vertical="center" wrapText="1"/>
      <protection locked="0"/>
    </xf>
    <xf numFmtId="4" fontId="6" fillId="0" borderId="1" xfId="0" applyNumberFormat="1" applyFont="1" applyFill="1" applyBorder="1" applyAlignment="1" applyProtection="1">
      <alignment horizontal="center" vertical="center" wrapText="1"/>
      <protection locked="0"/>
    </xf>
    <xf numFmtId="0" fontId="6" fillId="0" borderId="0" xfId="0" applyFont="1" applyFill="1" applyAlignment="1" applyProtection="1">
      <alignment vertical="center" wrapText="1"/>
      <protection locked="0"/>
    </xf>
    <xf numFmtId="4" fontId="1"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pplyProtection="1">
      <alignment horizontal="left" vertical="center" wrapText="1"/>
      <protection locked="0"/>
    </xf>
    <xf numFmtId="4" fontId="7" fillId="0" borderId="1" xfId="0" applyNumberFormat="1" applyFont="1" applyFill="1" applyBorder="1" applyAlignment="1" applyProtection="1">
      <alignment horizontal="center" vertical="center" wrapText="1"/>
      <protection locked="0"/>
    </xf>
    <xf numFmtId="0" fontId="7" fillId="0" borderId="0" xfId="0" applyFont="1" applyFill="1" applyAlignment="1" applyProtection="1">
      <alignment vertical="center" wrapText="1"/>
      <protection locked="0"/>
    </xf>
    <xf numFmtId="4" fontId="6" fillId="0" borderId="1" xfId="0" applyNumberFormat="1" applyFont="1" applyFill="1" applyBorder="1" applyAlignment="1" applyProtection="1">
      <alignment horizontal="left" vertical="center" wrapText="1"/>
      <protection locked="0"/>
    </xf>
    <xf numFmtId="4" fontId="1" fillId="0" borderId="1" xfId="0" applyNumberFormat="1" applyFont="1" applyFill="1" applyBorder="1" applyAlignment="1" applyProtection="1">
      <alignment horizontal="left" vertical="center" wrapText="1"/>
      <protection locked="0"/>
    </xf>
    <xf numFmtId="0" fontId="6" fillId="0" borderId="1" xfId="0" applyFont="1" applyFill="1" applyBorder="1" applyAlignment="1" applyProtection="1">
      <alignment vertical="center" wrapText="1"/>
      <protection locked="0"/>
    </xf>
    <xf numFmtId="0" fontId="1" fillId="0" borderId="1" xfId="0" applyFont="1" applyFill="1" applyBorder="1" applyAlignment="1" applyProtection="1">
      <alignment vertical="center" wrapText="1"/>
      <protection locked="0"/>
    </xf>
    <xf numFmtId="0" fontId="4" fillId="0" borderId="1" xfId="0" applyFont="1" applyFill="1" applyBorder="1" applyAlignment="1" applyProtection="1">
      <alignment horizontal="left" vertical="center" wrapText="1"/>
      <protection locked="0"/>
    </xf>
    <xf numFmtId="0" fontId="6"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wrapText="1"/>
      <protection locked="0"/>
    </xf>
    <xf numFmtId="0" fontId="12" fillId="0" borderId="1" xfId="0" applyFont="1" applyFill="1" applyBorder="1" applyAlignment="1" applyProtection="1">
      <alignment horizontal="left" vertical="center" wrapText="1"/>
      <protection locked="0"/>
    </xf>
    <xf numFmtId="4" fontId="12" fillId="0" borderId="1" xfId="0" applyNumberFormat="1" applyFont="1" applyFill="1" applyBorder="1" applyAlignment="1" applyProtection="1">
      <alignment horizontal="center" vertical="center" wrapText="1"/>
      <protection locked="0"/>
    </xf>
    <xf numFmtId="0" fontId="12" fillId="0" borderId="0" xfId="0" applyFont="1" applyFill="1" applyAlignment="1" applyProtection="1">
      <alignment vertical="center" wrapText="1"/>
      <protection locked="0"/>
    </xf>
    <xf numFmtId="4" fontId="12" fillId="0" borderId="1" xfId="0" applyNumberFormat="1" applyFont="1" applyFill="1" applyBorder="1" applyAlignment="1" applyProtection="1">
      <alignment horizontal="left" vertical="center" wrapText="1"/>
      <protection locked="0"/>
    </xf>
    <xf numFmtId="0" fontId="12" fillId="0" borderId="1" xfId="0"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1" fillId="0" borderId="0" xfId="0" applyFont="1" applyFill="1" applyBorder="1" applyAlignment="1" applyProtection="1">
      <alignment vertical="center" wrapText="1"/>
      <protection locked="0"/>
    </xf>
    <xf numFmtId="43" fontId="1" fillId="0" borderId="1" xfId="1" applyFont="1" applyFill="1" applyBorder="1" applyAlignment="1" applyProtection="1">
      <alignment horizontal="left" vertical="center" wrapText="1"/>
      <protection locked="0"/>
    </xf>
    <xf numFmtId="1" fontId="4" fillId="5" borderId="1" xfId="0" applyNumberFormat="1" applyFont="1" applyFill="1" applyBorder="1" applyAlignment="1" applyProtection="1">
      <alignment horizontal="center" vertical="center" wrapText="1"/>
      <protection locked="0"/>
    </xf>
    <xf numFmtId="0" fontId="4" fillId="5" borderId="1" xfId="0" applyFont="1" applyFill="1" applyBorder="1" applyAlignment="1" applyProtection="1">
      <alignment horizontal="center" vertical="center" wrapText="1"/>
      <protection locked="0"/>
    </xf>
    <xf numFmtId="4" fontId="4" fillId="5" borderId="1" xfId="0" applyNumberFormat="1" applyFont="1" applyFill="1" applyBorder="1" applyAlignment="1" applyProtection="1">
      <alignment horizontal="center" vertical="center" wrapText="1"/>
      <protection locked="0"/>
    </xf>
    <xf numFmtId="4" fontId="1" fillId="0" borderId="0" xfId="0" applyNumberFormat="1" applyFont="1" applyFill="1" applyAlignment="1" applyProtection="1">
      <alignment horizontal="center" vertical="center" wrapText="1"/>
      <protection locked="0"/>
    </xf>
    <xf numFmtId="0" fontId="12" fillId="0" borderId="1" xfId="0"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left" vertical="center" wrapText="1"/>
      <protection locked="0"/>
    </xf>
    <xf numFmtId="4" fontId="12" fillId="0" borderId="1" xfId="1" applyNumberFormat="1" applyFont="1" applyFill="1" applyBorder="1" applyAlignment="1" applyProtection="1">
      <alignment horizontal="center" vertical="center" wrapText="1"/>
      <protection locked="0"/>
    </xf>
    <xf numFmtId="0" fontId="14" fillId="0" borderId="1" xfId="0" applyFont="1" applyFill="1" applyBorder="1" applyAlignment="1" applyProtection="1">
      <alignment horizontal="left" vertical="center" wrapText="1"/>
      <protection locked="0"/>
    </xf>
    <xf numFmtId="0" fontId="13" fillId="0" borderId="0" xfId="0" applyFont="1" applyFill="1" applyAlignment="1" applyProtection="1">
      <alignment vertical="center" wrapText="1"/>
      <protection locked="0"/>
    </xf>
    <xf numFmtId="0" fontId="4" fillId="0" borderId="1" xfId="0" applyFont="1" applyFill="1" applyBorder="1" applyAlignment="1">
      <alignment horizontal="center" vertical="center" wrapText="1"/>
    </xf>
    <xf numFmtId="0" fontId="1" fillId="0" borderId="1" xfId="0" applyFont="1" applyFill="1" applyBorder="1" applyAlignment="1">
      <alignment vertical="center" wrapText="1"/>
    </xf>
    <xf numFmtId="4" fontId="1"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5" fillId="0" borderId="1" xfId="0"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4"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center" vertical="center" wrapText="1"/>
      <protection locked="0"/>
    </xf>
    <xf numFmtId="16" fontId="1" fillId="0" borderId="1" xfId="0" applyNumberFormat="1" applyFont="1" applyFill="1" applyBorder="1" applyAlignment="1" applyProtection="1">
      <alignment horizontal="left" vertical="center" wrapText="1"/>
      <protection locked="0"/>
    </xf>
    <xf numFmtId="0" fontId="10" fillId="0" borderId="0" xfId="0" applyFont="1" applyFill="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2" xfId="0" applyFont="1" applyFill="1" applyBorder="1" applyAlignment="1" applyProtection="1">
      <alignment horizontal="left" vertical="center" wrapText="1"/>
      <protection locked="0"/>
    </xf>
    <xf numFmtId="0" fontId="1" fillId="0" borderId="2" xfId="0" applyFont="1" applyFill="1" applyBorder="1" applyAlignment="1" applyProtection="1">
      <alignment horizontal="left" vertical="center" wrapText="1"/>
      <protection locked="0"/>
    </xf>
    <xf numFmtId="1" fontId="4" fillId="3" borderId="1" xfId="0" applyNumberFormat="1" applyFont="1" applyFill="1" applyBorder="1" applyAlignment="1" applyProtection="1">
      <alignment horizontal="center" vertical="center" wrapText="1"/>
      <protection locked="0"/>
    </xf>
    <xf numFmtId="1" fontId="9"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horizontal="left" vertical="center" wrapText="1"/>
      <protection locked="0"/>
    </xf>
    <xf numFmtId="4" fontId="17" fillId="0" borderId="1" xfId="0" applyNumberFormat="1" applyFont="1" applyFill="1" applyBorder="1" applyAlignment="1" applyProtection="1">
      <alignment horizontal="center" vertical="center" wrapText="1"/>
      <protection locked="0"/>
    </xf>
    <xf numFmtId="0" fontId="17" fillId="0" borderId="0" xfId="0" applyFont="1" applyFill="1" applyAlignment="1" applyProtection="1">
      <alignment horizontal="center" vertical="center" wrapText="1"/>
      <protection locked="0"/>
    </xf>
    <xf numFmtId="4" fontId="18" fillId="5" borderId="1" xfId="0" applyNumberFormat="1" applyFont="1" applyFill="1" applyBorder="1" applyAlignment="1" applyProtection="1">
      <alignment horizontal="center" vertical="center" wrapText="1"/>
      <protection locked="0"/>
    </xf>
    <xf numFmtId="4" fontId="18" fillId="0" borderId="1" xfId="0" applyNumberFormat="1" applyFont="1" applyFill="1" applyBorder="1" applyAlignment="1" applyProtection="1">
      <alignment horizontal="center" vertical="center" wrapText="1"/>
      <protection locked="0"/>
    </xf>
    <xf numFmtId="0" fontId="18" fillId="0" borderId="0" xfId="0" applyFont="1" applyFill="1" applyAlignment="1" applyProtection="1">
      <alignment horizontal="center" vertical="center" wrapText="1"/>
      <protection locked="0"/>
    </xf>
    <xf numFmtId="4" fontId="20" fillId="3" borderId="1" xfId="0" applyNumberFormat="1" applyFont="1" applyFill="1" applyBorder="1" applyAlignment="1" applyProtection="1">
      <alignment horizontal="center" vertical="center" wrapText="1"/>
      <protection locked="0"/>
    </xf>
    <xf numFmtId="4" fontId="20" fillId="0" borderId="1" xfId="0" applyNumberFormat="1" applyFont="1" applyFill="1" applyBorder="1" applyAlignment="1" applyProtection="1">
      <alignment horizontal="center" vertical="center" wrapText="1"/>
      <protection locked="0"/>
    </xf>
    <xf numFmtId="0" fontId="20" fillId="0" borderId="0" xfId="0" applyFont="1" applyFill="1" applyAlignment="1" applyProtection="1">
      <alignment horizontal="center" vertical="center" wrapText="1"/>
      <protection locked="0"/>
    </xf>
    <xf numFmtId="4" fontId="21" fillId="5" borderId="1" xfId="0" applyNumberFormat="1" applyFont="1" applyFill="1" applyBorder="1" applyAlignment="1" applyProtection="1">
      <alignment horizontal="center" vertical="center" wrapText="1"/>
      <protection locked="0"/>
    </xf>
    <xf numFmtId="4" fontId="21" fillId="0" borderId="1" xfId="0" applyNumberFormat="1" applyFont="1" applyFill="1" applyBorder="1" applyAlignment="1" applyProtection="1">
      <alignment horizontal="center" vertical="center" wrapText="1"/>
      <protection locked="0"/>
    </xf>
    <xf numFmtId="4" fontId="22" fillId="0" borderId="1" xfId="0" applyNumberFormat="1" applyFont="1" applyFill="1" applyBorder="1" applyAlignment="1" applyProtection="1">
      <alignment horizontal="center" vertical="center" wrapText="1"/>
      <protection locked="0"/>
    </xf>
    <xf numFmtId="4" fontId="23" fillId="3" borderId="1" xfId="0" applyNumberFormat="1" applyFont="1" applyFill="1" applyBorder="1" applyAlignment="1" applyProtection="1">
      <alignment horizontal="center" vertical="center" wrapText="1"/>
      <protection locked="0"/>
    </xf>
    <xf numFmtId="4" fontId="23"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4" fontId="21" fillId="0" borderId="1" xfId="0" applyNumberFormat="1" applyFont="1" applyFill="1" applyBorder="1" applyAlignment="1" applyProtection="1">
      <alignment horizontal="left" vertical="center" wrapText="1"/>
      <protection locked="0"/>
    </xf>
    <xf numFmtId="0" fontId="21" fillId="5" borderId="1" xfId="0"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23" fillId="3" borderId="1" xfId="0" applyFont="1" applyFill="1" applyBorder="1" applyAlignment="1" applyProtection="1">
      <alignment horizontal="center" vertical="center" wrapText="1"/>
      <protection locked="0"/>
    </xf>
    <xf numFmtId="4" fontId="21" fillId="5" borderId="1" xfId="0" applyNumberFormat="1" applyFont="1" applyFill="1" applyBorder="1" applyAlignment="1" applyProtection="1">
      <alignment horizontal="left" vertical="center" wrapText="1"/>
      <protection locked="0"/>
    </xf>
    <xf numFmtId="164" fontId="21" fillId="5" borderId="1" xfId="0" applyNumberFormat="1" applyFont="1" applyFill="1" applyBorder="1" applyAlignment="1" applyProtection="1">
      <alignment horizontal="center" vertical="center" wrapText="1"/>
      <protection locked="0"/>
    </xf>
    <xf numFmtId="0" fontId="23" fillId="0" borderId="1" xfId="0" applyFont="1" applyFill="1" applyBorder="1" applyAlignment="1" applyProtection="1">
      <alignment horizontal="center" vertical="center" wrapText="1"/>
      <protection locked="0"/>
    </xf>
    <xf numFmtId="4" fontId="24" fillId="0" borderId="1" xfId="0" applyNumberFormat="1" applyFont="1" applyFill="1" applyBorder="1" applyAlignment="1" applyProtection="1">
      <alignment horizontal="center" vertical="center" wrapText="1"/>
      <protection locked="0"/>
    </xf>
    <xf numFmtId="0" fontId="12" fillId="0" borderId="0"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7" fillId="0" borderId="0" xfId="0" applyFont="1" applyFill="1" applyBorder="1" applyAlignment="1" applyProtection="1">
      <alignment horizontal="left" vertical="center" wrapText="1"/>
      <protection locked="0"/>
    </xf>
    <xf numFmtId="4" fontId="4" fillId="3" borderId="1" xfId="0" applyNumberFormat="1" applyFont="1" applyFill="1" applyBorder="1" applyAlignment="1" applyProtection="1">
      <alignment horizontal="center" vertical="center" wrapText="1"/>
      <protection locked="0"/>
    </xf>
    <xf numFmtId="0" fontId="16" fillId="0" borderId="1" xfId="0" applyFont="1" applyBorder="1" applyAlignment="1">
      <alignment horizontal="center" vertical="center" wrapText="1"/>
    </xf>
    <xf numFmtId="0" fontId="16" fillId="0" borderId="1" xfId="0" applyFont="1" applyBorder="1" applyAlignment="1">
      <alignment vertical="center" wrapText="1"/>
    </xf>
    <xf numFmtId="0" fontId="1" fillId="0" borderId="0" xfId="0" applyFont="1" applyAlignment="1">
      <alignment vertical="center"/>
    </xf>
    <xf numFmtId="0" fontId="1" fillId="0" borderId="0" xfId="0" applyFont="1" applyFill="1" applyAlignment="1">
      <alignment vertical="center"/>
    </xf>
    <xf numFmtId="0" fontId="16" fillId="0" borderId="0" xfId="0" applyFont="1" applyAlignment="1">
      <alignment vertical="center" wrapText="1"/>
    </xf>
    <xf numFmtId="0" fontId="15" fillId="0" borderId="1" xfId="0" applyFont="1" applyFill="1" applyBorder="1" applyAlignment="1">
      <alignment horizontal="center" vertical="center" wrapText="1"/>
    </xf>
    <xf numFmtId="4" fontId="15"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quotePrefix="1" applyFont="1" applyBorder="1" applyAlignment="1">
      <alignment vertical="center" wrapText="1"/>
    </xf>
    <xf numFmtId="0" fontId="1" fillId="0" borderId="1" xfId="0" applyFont="1" applyFill="1" applyBorder="1" applyAlignment="1">
      <alignment horizontal="center" vertical="center" wrapText="1"/>
    </xf>
    <xf numFmtId="0" fontId="16" fillId="0" borderId="0" xfId="0" applyFont="1" applyFill="1" applyAlignment="1">
      <alignment vertical="center" wrapText="1"/>
    </xf>
    <xf numFmtId="0" fontId="15" fillId="0" borderId="0" xfId="0" applyFont="1" applyAlignment="1">
      <alignmen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1" fillId="0" borderId="1" xfId="0" quotePrefix="1" applyFont="1" applyFill="1" applyBorder="1" applyAlignment="1">
      <alignment horizontal="left" vertical="center" wrapText="1"/>
    </xf>
    <xf numFmtId="0" fontId="4" fillId="0" borderId="1" xfId="0" applyFont="1" applyBorder="1" applyAlignment="1">
      <alignment vertical="center" wrapText="1"/>
    </xf>
    <xf numFmtId="0" fontId="1" fillId="0" borderId="1" xfId="0" applyFont="1" applyBorder="1" applyAlignment="1">
      <alignment horizontal="left"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16" fillId="0" borderId="0" xfId="0" applyFont="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2" xfId="0" applyFont="1" applyBorder="1" applyAlignment="1">
      <alignment vertical="center" wrapText="1"/>
    </xf>
    <xf numFmtId="0" fontId="1" fillId="2" borderId="1" xfId="0" applyFont="1" applyFill="1" applyBorder="1" applyAlignment="1">
      <alignment horizontal="left" vertical="center" wrapText="1"/>
    </xf>
    <xf numFmtId="4" fontId="1" fillId="0" borderId="1" xfId="0" applyNumberFormat="1" applyFont="1" applyBorder="1" applyAlignment="1">
      <alignment horizontal="center" vertical="center" wrapText="1"/>
    </xf>
    <xf numFmtId="0" fontId="15" fillId="0" borderId="2" xfId="0" applyFont="1" applyBorder="1" applyAlignment="1">
      <alignment vertical="center" wrapText="1"/>
    </xf>
    <xf numFmtId="0" fontId="1" fillId="0" borderId="2" xfId="0" applyFont="1" applyBorder="1" applyAlignment="1">
      <alignment horizontal="center" vertical="center" wrapText="1"/>
    </xf>
    <xf numFmtId="0" fontId="20" fillId="0" borderId="0" xfId="0" applyFont="1" applyAlignment="1">
      <alignment vertical="center"/>
    </xf>
    <xf numFmtId="165" fontId="20" fillId="0" borderId="1" xfId="0" applyNumberFormat="1" applyFont="1" applyBorder="1" applyAlignment="1">
      <alignment vertical="center"/>
    </xf>
    <xf numFmtId="165" fontId="20" fillId="0" borderId="1" xfId="0" applyNumberFormat="1" applyFont="1" applyFill="1" applyBorder="1" applyAlignment="1">
      <alignment vertical="center"/>
    </xf>
    <xf numFmtId="165" fontId="20" fillId="0" borderId="1" xfId="0" applyNumberFormat="1" applyFont="1" applyFill="1" applyBorder="1" applyAlignment="1">
      <alignment horizontal="center" vertical="center"/>
    </xf>
    <xf numFmtId="0" fontId="18" fillId="0" borderId="0" xfId="0" applyFont="1" applyAlignment="1">
      <alignment vertical="center"/>
    </xf>
    <xf numFmtId="165" fontId="18" fillId="0" borderId="1" xfId="0" applyNumberFormat="1" applyFont="1" applyBorder="1" applyAlignment="1">
      <alignment vertical="center"/>
    </xf>
    <xf numFmtId="165" fontId="18" fillId="0" borderId="1" xfId="0" applyNumberFormat="1" applyFont="1" applyFill="1" applyBorder="1" applyAlignment="1">
      <alignment vertical="center"/>
    </xf>
    <xf numFmtId="165" fontId="18" fillId="5" borderId="1" xfId="0" applyNumberFormat="1" applyFont="1" applyFill="1" applyBorder="1" applyAlignment="1">
      <alignment vertical="center"/>
    </xf>
    <xf numFmtId="165" fontId="18" fillId="5" borderId="1" xfId="0" applyNumberFormat="1" applyFont="1" applyFill="1" applyBorder="1" applyAlignment="1">
      <alignment horizontal="center" vertical="center"/>
    </xf>
    <xf numFmtId="165" fontId="18" fillId="0" borderId="1" xfId="0" applyNumberFormat="1" applyFont="1" applyFill="1" applyBorder="1" applyAlignment="1">
      <alignment horizontal="center" vertical="center"/>
    </xf>
    <xf numFmtId="165" fontId="18" fillId="0" borderId="1" xfId="0" applyNumberFormat="1" applyFont="1" applyBorder="1" applyAlignment="1">
      <alignment horizontal="center" vertical="center"/>
    </xf>
    <xf numFmtId="165" fontId="20" fillId="3" borderId="1" xfId="0" applyNumberFormat="1" applyFont="1" applyFill="1" applyBorder="1" applyAlignment="1">
      <alignment vertical="center"/>
    </xf>
    <xf numFmtId="165" fontId="20" fillId="3" borderId="1" xfId="0" applyNumberFormat="1" applyFont="1" applyFill="1" applyBorder="1" applyAlignment="1">
      <alignment horizontal="center" vertical="center"/>
    </xf>
    <xf numFmtId="0" fontId="1" fillId="0" borderId="1" xfId="0" applyFont="1" applyFill="1" applyBorder="1" applyAlignment="1">
      <alignment horizontal="justify" vertical="center"/>
    </xf>
    <xf numFmtId="0" fontId="4" fillId="0" borderId="1" xfId="0" applyFont="1" applyBorder="1" applyAlignment="1">
      <alignment horizontal="center" vertical="center" wrapText="1"/>
    </xf>
    <xf numFmtId="0" fontId="1" fillId="0" borderId="1" xfId="0" applyFont="1" applyFill="1" applyBorder="1" applyAlignment="1">
      <alignment horizontal="justify" vertical="center"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7" fillId="2" borderId="1" xfId="0" applyFont="1" applyFill="1" applyBorder="1" applyAlignment="1">
      <alignment vertical="center" wrapText="1"/>
    </xf>
    <xf numFmtId="0" fontId="7" fillId="2" borderId="1" xfId="0" applyFont="1" applyFill="1" applyBorder="1" applyAlignment="1">
      <alignment horizontal="center" vertical="center" wrapText="1"/>
    </xf>
    <xf numFmtId="4" fontId="7" fillId="0" borderId="1" xfId="0" applyNumberFormat="1" applyFont="1" applyFill="1" applyBorder="1" applyAlignment="1">
      <alignment horizontal="center" vertical="center" wrapText="1"/>
    </xf>
    <xf numFmtId="0" fontId="7" fillId="0" borderId="0" xfId="0" applyFont="1" applyAlignment="1">
      <alignment vertical="center"/>
    </xf>
    <xf numFmtId="0" fontId="1" fillId="0" borderId="0" xfId="0" applyFont="1" applyAlignment="1">
      <alignment horizontal="center" vertical="center"/>
    </xf>
    <xf numFmtId="4" fontId="7" fillId="0" borderId="1" xfId="0" applyNumberFormat="1" applyFont="1" applyBorder="1" applyAlignment="1">
      <alignment horizontal="center" vertical="center" wrapText="1"/>
    </xf>
    <xf numFmtId="0" fontId="2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Border="1" applyAlignment="1">
      <alignment horizontal="center" vertical="top" wrapText="1"/>
    </xf>
    <xf numFmtId="0" fontId="18" fillId="0" borderId="0" xfId="0" applyFont="1" applyAlignment="1">
      <alignment horizontal="center" vertical="center"/>
    </xf>
    <xf numFmtId="0" fontId="18" fillId="0" borderId="1" xfId="0" applyFont="1" applyBorder="1" applyAlignment="1">
      <alignment horizontal="center" vertical="center"/>
    </xf>
    <xf numFmtId="0" fontId="18" fillId="5" borderId="1" xfId="0" applyFont="1" applyFill="1" applyBorder="1" applyAlignment="1">
      <alignment horizontal="center" vertical="center"/>
    </xf>
    <xf numFmtId="166" fontId="18" fillId="5" borderId="1" xfId="0" applyNumberFormat="1" applyFont="1" applyFill="1" applyBorder="1" applyAlignment="1">
      <alignment horizontal="center" vertical="center" wrapText="1"/>
    </xf>
    <xf numFmtId="166" fontId="18" fillId="0" borderId="1" xfId="0" applyNumberFormat="1" applyFont="1" applyFill="1" applyBorder="1" applyAlignment="1">
      <alignment horizontal="center" vertical="center" wrapText="1"/>
    </xf>
    <xf numFmtId="4" fontId="18" fillId="5" borderId="1" xfId="0" applyNumberFormat="1" applyFont="1" applyFill="1" applyBorder="1" applyAlignment="1">
      <alignment horizontal="center" vertical="center" wrapText="1"/>
    </xf>
    <xf numFmtId="0" fontId="20" fillId="0" borderId="0" xfId="0" applyFont="1" applyAlignment="1">
      <alignment horizontal="center" vertical="center"/>
    </xf>
    <xf numFmtId="0" fontId="20" fillId="0" borderId="1" xfId="0" applyFont="1" applyBorder="1" applyAlignment="1">
      <alignment horizontal="center" vertical="center"/>
    </xf>
    <xf numFmtId="4" fontId="20" fillId="0" borderId="1" xfId="0" applyNumberFormat="1" applyFont="1" applyFill="1" applyBorder="1" applyAlignment="1">
      <alignment horizontal="center" vertical="center" wrapText="1"/>
    </xf>
    <xf numFmtId="4" fontId="20" fillId="3" borderId="1" xfId="0" applyNumberFormat="1" applyFont="1" applyFill="1" applyBorder="1" applyAlignment="1">
      <alignment horizontal="center" vertical="center" wrapText="1"/>
    </xf>
    <xf numFmtId="4" fontId="20" fillId="3" borderId="1" xfId="0" applyNumberFormat="1" applyFont="1" applyFill="1" applyBorder="1" applyAlignment="1">
      <alignment horizontal="center" vertical="center"/>
    </xf>
    <xf numFmtId="0" fontId="20" fillId="3" borderId="1" xfId="0" applyFont="1" applyFill="1" applyBorder="1" applyAlignment="1">
      <alignment horizontal="center" vertical="center"/>
    </xf>
    <xf numFmtId="4" fontId="19" fillId="0" borderId="1" xfId="0" applyNumberFormat="1" applyFont="1" applyFill="1" applyBorder="1" applyAlignment="1">
      <alignment horizontal="center" vertical="center" wrapText="1"/>
    </xf>
    <xf numFmtId="0" fontId="16" fillId="0" borderId="0" xfId="0" applyFont="1" applyAlignment="1">
      <alignment vertical="center"/>
    </xf>
    <xf numFmtId="0" fontId="16" fillId="4" borderId="1" xfId="0" applyFont="1" applyFill="1" applyBorder="1" applyAlignment="1">
      <alignment vertical="center" wrapText="1"/>
    </xf>
    <xf numFmtId="0" fontId="16"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4" borderId="1" xfId="0" applyFont="1" applyFill="1" applyBorder="1" applyAlignment="1">
      <alignment vertical="center" wrapText="1"/>
    </xf>
    <xf numFmtId="0" fontId="16" fillId="2" borderId="1" xfId="0" applyFont="1" applyFill="1" applyBorder="1" applyAlignment="1">
      <alignment horizontal="center" vertical="center" wrapText="1"/>
    </xf>
    <xf numFmtId="0" fontId="16" fillId="0" borderId="1" xfId="0" applyFont="1" applyBorder="1" applyAlignment="1">
      <alignment horizontal="center" vertical="center"/>
    </xf>
    <xf numFmtId="0" fontId="16" fillId="0" borderId="1" xfId="0" applyFont="1" applyFill="1" applyBorder="1" applyAlignment="1">
      <alignment horizontal="center" vertical="center" wrapText="1"/>
    </xf>
    <xf numFmtId="0" fontId="16" fillId="0" borderId="0" xfId="0" applyFont="1" applyFill="1" applyAlignment="1">
      <alignment vertical="center"/>
    </xf>
    <xf numFmtId="0" fontId="1" fillId="4" borderId="1" xfId="0" applyFont="1" applyFill="1" applyBorder="1" applyAlignment="1">
      <alignment horizontal="left" vertical="center" wrapText="1"/>
    </xf>
    <xf numFmtId="0" fontId="7" fillId="0" borderId="0" xfId="0" applyFont="1" applyFill="1" applyAlignment="1">
      <alignment vertical="center"/>
    </xf>
    <xf numFmtId="0" fontId="7" fillId="4" borderId="1" xfId="0" applyFont="1" applyFill="1" applyBorder="1" applyAlignment="1">
      <alignment horizontal="center" vertical="center" wrapText="1"/>
    </xf>
    <xf numFmtId="0" fontId="7" fillId="4" borderId="1" xfId="0" applyFont="1" applyFill="1" applyBorder="1" applyAlignment="1">
      <alignment vertical="center" wrapText="1"/>
    </xf>
    <xf numFmtId="0" fontId="16" fillId="0" borderId="0" xfId="0" applyFont="1" applyAlignment="1">
      <alignment horizontal="center" vertical="center"/>
    </xf>
    <xf numFmtId="0" fontId="7" fillId="0" borderId="0" xfId="0" applyFont="1" applyAlignment="1">
      <alignment horizontal="center" vertical="center"/>
    </xf>
    <xf numFmtId="0" fontId="28" fillId="4" borderId="1" xfId="0" applyFont="1" applyFill="1" applyBorder="1" applyAlignment="1">
      <alignment horizontal="center" vertical="center" wrapText="1"/>
    </xf>
    <xf numFmtId="0" fontId="8" fillId="0" borderId="0"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4" fillId="0" borderId="1" xfId="0" applyFont="1" applyFill="1" applyBorder="1" applyAlignment="1">
      <alignment horizontal="center" vertical="center"/>
    </xf>
    <xf numFmtId="0" fontId="16" fillId="0" borderId="0" xfId="0" applyFont="1" applyFill="1" applyAlignment="1">
      <alignment horizontal="center" vertical="center"/>
    </xf>
    <xf numFmtId="1" fontId="4" fillId="5" borderId="1" xfId="0" applyNumberFormat="1" applyFont="1" applyFill="1" applyBorder="1" applyAlignment="1">
      <alignment horizontal="center" vertical="center" wrapText="1"/>
    </xf>
    <xf numFmtId="1" fontId="4"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8" fillId="5" borderId="1" xfId="0" applyNumberFormat="1" applyFont="1" applyFill="1" applyBorder="1" applyAlignment="1">
      <alignment horizontal="center" vertical="center" wrapText="1"/>
    </xf>
    <xf numFmtId="0" fontId="18" fillId="4"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 fillId="4" borderId="0" xfId="0" applyFont="1" applyFill="1" applyAlignment="1">
      <alignment vertical="center"/>
    </xf>
    <xf numFmtId="0" fontId="6" fillId="4" borderId="1" xfId="0" applyFont="1" applyFill="1" applyBorder="1" applyAlignment="1">
      <alignment horizontal="center" vertical="center" wrapText="1"/>
    </xf>
    <xf numFmtId="0" fontId="1" fillId="4" borderId="1" xfId="0" applyNumberFormat="1" applyFont="1" applyFill="1" applyBorder="1" applyAlignment="1">
      <alignment horizontal="center" vertical="center" wrapText="1"/>
    </xf>
    <xf numFmtId="0" fontId="1" fillId="4" borderId="1" xfId="0" applyFont="1" applyFill="1" applyBorder="1" applyAlignment="1">
      <alignment horizontal="center" vertical="top" wrapText="1"/>
    </xf>
    <xf numFmtId="0" fontId="7" fillId="4" borderId="0" xfId="0" applyFont="1" applyFill="1" applyAlignment="1">
      <alignment vertical="center"/>
    </xf>
    <xf numFmtId="0" fontId="29" fillId="4" borderId="1" xfId="0" applyFont="1" applyFill="1" applyBorder="1" applyAlignment="1">
      <alignment horizontal="center" vertical="center" wrapText="1"/>
    </xf>
    <xf numFmtId="0" fontId="18" fillId="4"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2" fontId="20" fillId="3" borderId="1" xfId="0" applyNumberFormat="1" applyFont="1" applyFill="1" applyBorder="1" applyAlignment="1">
      <alignment horizontal="center" vertical="center" wrapText="1"/>
    </xf>
    <xf numFmtId="1" fontId="6"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16" fillId="0" borderId="0" xfId="0" applyFont="1" applyAlignment="1">
      <alignment horizontal="left" vertical="center" wrapText="1"/>
    </xf>
    <xf numFmtId="4" fontId="4" fillId="5" borderId="1" xfId="0" applyNumberFormat="1" applyFont="1" applyFill="1" applyBorder="1" applyAlignment="1" applyProtection="1">
      <alignment horizontal="left" vertical="center" wrapText="1"/>
      <protection locked="0"/>
    </xf>
    <xf numFmtId="4" fontId="4" fillId="3" borderId="1" xfId="0" applyNumberFormat="1" applyFont="1" applyFill="1" applyBorder="1" applyAlignment="1" applyProtection="1">
      <alignment horizontal="left" vertical="center" wrapText="1"/>
      <protection locked="0"/>
    </xf>
    <xf numFmtId="0" fontId="1" fillId="0" borderId="2" xfId="0" applyFont="1" applyFill="1" applyBorder="1" applyAlignment="1">
      <alignment horizontal="left" vertical="center" wrapText="1"/>
    </xf>
    <xf numFmtId="0" fontId="1" fillId="0" borderId="2" xfId="0" applyFont="1" applyBorder="1" applyAlignment="1">
      <alignment horizontal="left" vertical="center" wrapText="1"/>
    </xf>
    <xf numFmtId="0" fontId="1" fillId="0" borderId="0" xfId="0" applyFont="1" applyAlignment="1">
      <alignment horizontal="left" vertical="center" wrapText="1"/>
    </xf>
    <xf numFmtId="4" fontId="1" fillId="0" borderId="0" xfId="0" applyNumberFormat="1" applyFont="1" applyAlignment="1">
      <alignment horizontal="center" vertical="center" wrapText="1"/>
    </xf>
    <xf numFmtId="4" fontId="16" fillId="0" borderId="0" xfId="0" applyNumberFormat="1" applyFont="1" applyAlignment="1">
      <alignment horizontal="center" vertical="center" wrapText="1"/>
    </xf>
    <xf numFmtId="0" fontId="1" fillId="0" borderId="1" xfId="0" quotePrefix="1" applyFont="1" applyBorder="1" applyAlignment="1">
      <alignment horizontal="center" vertical="center" wrapText="1"/>
    </xf>
    <xf numFmtId="4" fontId="1" fillId="0" borderId="1" xfId="0" quotePrefix="1" applyNumberFormat="1" applyFont="1" applyBorder="1" applyAlignment="1">
      <alignment horizontal="center" vertical="center" wrapText="1"/>
    </xf>
    <xf numFmtId="0" fontId="1" fillId="0" borderId="1" xfId="0" applyNumberFormat="1" applyFont="1" applyBorder="1" applyAlignment="1">
      <alignment horizontal="center" vertical="center" wrapText="1"/>
    </xf>
    <xf numFmtId="165" fontId="20" fillId="0" borderId="4" xfId="0" applyNumberFormat="1" applyFont="1" applyBorder="1" applyAlignment="1">
      <alignment vertical="center"/>
    </xf>
    <xf numFmtId="0" fontId="8" fillId="0" borderId="1" xfId="0" applyFont="1" applyFill="1" applyBorder="1" applyAlignment="1" applyProtection="1">
      <alignment horizontal="left" vertical="center" wrapText="1"/>
      <protection locked="0"/>
    </xf>
    <xf numFmtId="4" fontId="19" fillId="3"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0" fontId="6" fillId="0" borderId="4" xfId="0" applyFont="1" applyFill="1" applyBorder="1" applyAlignment="1" applyProtection="1">
      <alignment horizontal="left" vertical="center" wrapText="1"/>
      <protection locked="0"/>
    </xf>
    <xf numFmtId="4" fontId="23" fillId="4" borderId="1" xfId="0" applyNumberFormat="1" applyFont="1" applyFill="1" applyBorder="1" applyAlignment="1" applyProtection="1">
      <alignment horizontal="center" vertical="center" wrapText="1"/>
      <protection locked="0"/>
    </xf>
    <xf numFmtId="4" fontId="21" fillId="4" borderId="1" xfId="0" applyNumberFormat="1"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wrapText="1"/>
      <protection locked="0"/>
    </xf>
    <xf numFmtId="0" fontId="6" fillId="4" borderId="1" xfId="0" applyFont="1" applyFill="1" applyBorder="1" applyAlignment="1" applyProtection="1">
      <alignment horizontal="left" vertical="center" wrapText="1"/>
      <protection locked="0"/>
    </xf>
    <xf numFmtId="0" fontId="12" fillId="0" borderId="2" xfId="0" applyFont="1" applyFill="1" applyBorder="1" applyAlignment="1" applyProtection="1">
      <alignment horizontal="left" vertical="center" wrapText="1"/>
      <protection locked="0"/>
    </xf>
    <xf numFmtId="4" fontId="21" fillId="0" borderId="0" xfId="0" applyNumberFormat="1" applyFont="1" applyFill="1" applyBorder="1" applyAlignment="1" applyProtection="1">
      <alignment horizontal="center" vertical="center" wrapText="1"/>
      <protection locked="0"/>
    </xf>
    <xf numFmtId="4" fontId="21" fillId="0" borderId="2" xfId="0" applyNumberFormat="1" applyFont="1" applyFill="1" applyBorder="1" applyAlignment="1" applyProtection="1">
      <alignment horizontal="center" vertical="center" wrapText="1"/>
      <protection locked="0"/>
    </xf>
    <xf numFmtId="0" fontId="1" fillId="0" borderId="2" xfId="0" applyFont="1" applyFill="1" applyBorder="1" applyAlignment="1" applyProtection="1">
      <alignment horizontal="center" vertical="center" wrapText="1"/>
      <protection locked="0"/>
    </xf>
    <xf numFmtId="0" fontId="1" fillId="0" borderId="2" xfId="0" applyFont="1" applyFill="1" applyBorder="1" applyAlignment="1" applyProtection="1">
      <alignment vertical="center" wrapText="1"/>
      <protection locked="0"/>
    </xf>
    <xf numFmtId="0" fontId="1" fillId="0" borderId="3" xfId="0" applyFont="1" applyFill="1" applyBorder="1" applyAlignment="1" applyProtection="1">
      <alignment horizontal="left" vertical="center" wrapText="1"/>
      <protection locked="0"/>
    </xf>
    <xf numFmtId="4" fontId="23" fillId="3"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center" vertical="center" wrapText="1"/>
      <protection locked="0"/>
    </xf>
  </cellXfs>
  <cellStyles count="6">
    <cellStyle name="Navadno" xfId="0" builtinId="0"/>
    <cellStyle name="Navadno 2" xfId="3"/>
    <cellStyle name="Navadno 2 2" xfId="4"/>
    <cellStyle name="Navadno 3" xfId="5"/>
    <cellStyle name="Normal_Projekti" xfId="2"/>
    <cellStyle name="Vejica" xfId="1" builtinId="3"/>
  </cellStyles>
  <dxfs count="0"/>
  <tableStyles count="0" defaultTableStyle="TableStyleMedium2" defaultPivotStyle="PivotStyleLight16"/>
  <colors>
    <mruColors>
      <color rgb="FFFFFF66"/>
      <color rgb="FFFF9900"/>
      <color rgb="FFFF66FF"/>
      <color rgb="FFFF00FF"/>
      <color rgb="FF0000FF"/>
      <color rgb="FF01E9EF"/>
      <color rgb="FF005828"/>
      <color rgb="FFF34A07"/>
      <color rgb="FFFA81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92"/>
  <sheetViews>
    <sheetView tabSelected="1" topLeftCell="D127" zoomScaleNormal="100" workbookViewId="0">
      <selection activeCell="AI131" sqref="AI131"/>
    </sheetView>
  </sheetViews>
  <sheetFormatPr defaultColWidth="255.7109375" defaultRowHeight="11.25" x14ac:dyDescent="0.25"/>
  <cols>
    <col min="1" max="1" width="6.5703125" style="1" customWidth="1"/>
    <col min="2" max="2" width="8.85546875" style="2" bestFit="1" customWidth="1"/>
    <col min="3" max="3" width="68.5703125" style="1" customWidth="1"/>
    <col min="4" max="4" width="77.85546875" style="1" customWidth="1"/>
    <col min="5" max="5" width="11.42578125" style="2" customWidth="1"/>
    <col min="6" max="6" width="255.7109375" style="1" hidden="1" customWidth="1"/>
    <col min="7" max="7" width="42.28515625" style="29" hidden="1" customWidth="1"/>
    <col min="8" max="8" width="11.85546875" style="2" customWidth="1"/>
    <col min="9" max="9" width="89.140625" style="2" hidden="1" customWidth="1"/>
    <col min="10" max="10" width="19.85546875" style="2" hidden="1" customWidth="1"/>
    <col min="11" max="11" width="143" style="2" hidden="1" customWidth="1"/>
    <col min="12" max="12" width="54.5703125" style="2" hidden="1" customWidth="1"/>
    <col min="13" max="13" width="31.7109375" style="29" hidden="1" customWidth="1"/>
    <col min="14" max="14" width="13.28515625" style="2" customWidth="1"/>
    <col min="15" max="15" width="75.85546875" style="1" hidden="1" customWidth="1"/>
    <col min="16" max="16" width="27.42578125" style="1" hidden="1" customWidth="1"/>
    <col min="17" max="17" width="84" style="1" hidden="1" customWidth="1"/>
    <col min="18" max="19" width="255.7109375" style="1" hidden="1" customWidth="1"/>
    <col min="20" max="20" width="0" style="2" hidden="1" customWidth="1"/>
    <col min="21" max="27" width="4.42578125" style="58" bestFit="1" customWidth="1"/>
    <col min="28" max="28" width="4.42578125" style="55" hidden="1" customWidth="1"/>
    <col min="29" max="35" width="4.42578125" style="61" bestFit="1" customWidth="1"/>
    <col min="36" max="36" width="6.7109375" style="55" hidden="1" customWidth="1"/>
    <col min="37" max="37" width="7.28515625" style="58" customWidth="1"/>
    <col min="38" max="38" width="6.85546875" style="61" customWidth="1"/>
    <col min="39" max="39" width="6.5703125" style="58" customWidth="1"/>
    <col min="40" max="40" width="6.28515625" style="61" customWidth="1"/>
    <col min="41" max="41" width="16.7109375" style="1" customWidth="1"/>
    <col min="42" max="42" width="15.85546875" style="1" customWidth="1"/>
    <col min="43" max="47" width="255.7109375" style="1"/>
    <col min="48" max="48" width="255.7109375" style="1" customWidth="1"/>
    <col min="49" max="49" width="255.7109375" style="1"/>
    <col min="50" max="50" width="66.7109375" style="1" customWidth="1"/>
    <col min="51" max="16384" width="255.7109375" style="1"/>
  </cols>
  <sheetData>
    <row r="1" spans="2:40" x14ac:dyDescent="0.25">
      <c r="C1" s="76" t="s">
        <v>203</v>
      </c>
      <c r="E1" s="76"/>
    </row>
    <row r="2" spans="2:40" x14ac:dyDescent="0.25">
      <c r="C2" s="23" t="s">
        <v>110</v>
      </c>
      <c r="E2" s="23"/>
    </row>
    <row r="3" spans="2:40" x14ac:dyDescent="0.25">
      <c r="C3" s="167" t="s">
        <v>570</v>
      </c>
      <c r="E3" s="77"/>
    </row>
    <row r="4" spans="2:40" x14ac:dyDescent="0.25">
      <c r="C4" s="166" t="s">
        <v>787</v>
      </c>
      <c r="E4" s="78"/>
    </row>
    <row r="5" spans="2:40" x14ac:dyDescent="0.25">
      <c r="C5" s="28" t="s">
        <v>5</v>
      </c>
      <c r="E5" s="78"/>
    </row>
    <row r="6" spans="2:40" x14ac:dyDescent="0.25">
      <c r="C6" s="79" t="s">
        <v>200</v>
      </c>
      <c r="E6" s="78"/>
    </row>
    <row r="7" spans="2:40" x14ac:dyDescent="0.25">
      <c r="C7" s="43" t="s">
        <v>788</v>
      </c>
      <c r="E7" s="78"/>
    </row>
    <row r="9" spans="2:40" ht="33.75" x14ac:dyDescent="0.25">
      <c r="B9" s="43" t="s">
        <v>0</v>
      </c>
      <c r="C9" s="43" t="s">
        <v>1</v>
      </c>
      <c r="D9" s="43" t="s">
        <v>9</v>
      </c>
      <c r="E9" s="43" t="s">
        <v>130</v>
      </c>
      <c r="F9" s="43" t="s">
        <v>6</v>
      </c>
      <c r="G9" s="42" t="s">
        <v>777</v>
      </c>
      <c r="H9" s="43" t="s">
        <v>778</v>
      </c>
      <c r="I9" s="43" t="s">
        <v>775</v>
      </c>
      <c r="J9" s="43" t="s">
        <v>3</v>
      </c>
      <c r="K9" s="43" t="s">
        <v>8</v>
      </c>
      <c r="L9" s="43" t="s">
        <v>6</v>
      </c>
      <c r="M9" s="42" t="s">
        <v>779</v>
      </c>
      <c r="N9" s="43" t="s">
        <v>780</v>
      </c>
      <c r="O9" s="43" t="s">
        <v>774</v>
      </c>
      <c r="P9" s="43" t="s">
        <v>3</v>
      </c>
      <c r="Q9" s="43" t="s">
        <v>8</v>
      </c>
      <c r="R9" s="43"/>
      <c r="S9" s="43"/>
      <c r="T9" s="1"/>
      <c r="U9" s="26">
        <v>2016</v>
      </c>
      <c r="V9" s="26">
        <v>2017</v>
      </c>
      <c r="W9" s="26">
        <v>2018</v>
      </c>
      <c r="X9" s="26">
        <v>2019</v>
      </c>
      <c r="Y9" s="26">
        <v>2020</v>
      </c>
      <c r="Z9" s="26">
        <v>2021</v>
      </c>
      <c r="AA9" s="26">
        <v>2022</v>
      </c>
      <c r="AB9" s="3">
        <v>2015</v>
      </c>
      <c r="AC9" s="51">
        <v>2016</v>
      </c>
      <c r="AD9" s="51">
        <v>2017</v>
      </c>
      <c r="AE9" s="51">
        <v>2018</v>
      </c>
      <c r="AF9" s="51">
        <v>2019</v>
      </c>
      <c r="AG9" s="51">
        <v>2020</v>
      </c>
      <c r="AH9" s="51">
        <v>2021</v>
      </c>
      <c r="AI9" s="51">
        <v>2022</v>
      </c>
      <c r="AJ9" s="45"/>
      <c r="AK9" s="27" t="s">
        <v>783</v>
      </c>
      <c r="AL9" s="41" t="s">
        <v>784</v>
      </c>
      <c r="AM9" s="27" t="s">
        <v>785</v>
      </c>
      <c r="AN9" s="41" t="s">
        <v>786</v>
      </c>
    </row>
    <row r="10" spans="2:40" s="6" customFormat="1" x14ac:dyDescent="0.25">
      <c r="B10" s="18" t="s">
        <v>35</v>
      </c>
      <c r="C10" s="18" t="s">
        <v>232</v>
      </c>
      <c r="D10" s="18" t="s">
        <v>249</v>
      </c>
      <c r="E10" s="18"/>
      <c r="F10" s="18" t="s">
        <v>284</v>
      </c>
      <c r="G10" s="19">
        <v>0.9</v>
      </c>
      <c r="H10" s="30">
        <v>2016</v>
      </c>
      <c r="I10" s="30" t="s">
        <v>203</v>
      </c>
      <c r="J10" s="30" t="s">
        <v>169</v>
      </c>
      <c r="K10" s="30"/>
      <c r="L10" s="30" t="s">
        <v>200</v>
      </c>
      <c r="M10" s="19">
        <f>0.5+1.1</f>
        <v>1.6</v>
      </c>
      <c r="N10" s="30">
        <v>2016</v>
      </c>
      <c r="O10" s="18" t="s">
        <v>781</v>
      </c>
      <c r="P10" s="18" t="s">
        <v>169</v>
      </c>
      <c r="Q10" s="18" t="s">
        <v>250</v>
      </c>
      <c r="R10" s="18"/>
      <c r="S10" s="18"/>
      <c r="T10" s="19"/>
      <c r="U10" s="62"/>
      <c r="V10" s="63"/>
      <c r="W10" s="63"/>
      <c r="X10" s="63"/>
      <c r="Y10" s="63"/>
      <c r="Z10" s="63"/>
      <c r="AA10" s="63"/>
      <c r="AB10" s="64"/>
      <c r="AC10" s="65"/>
      <c r="AD10" s="66"/>
      <c r="AE10" s="66"/>
      <c r="AF10" s="66"/>
      <c r="AG10" s="66"/>
      <c r="AH10" s="66"/>
      <c r="AI10" s="66"/>
      <c r="AJ10" s="67"/>
      <c r="AK10" s="64"/>
      <c r="AL10" s="64"/>
      <c r="AM10" s="54"/>
      <c r="AN10" s="54"/>
    </row>
    <row r="11" spans="2:40" s="6" customFormat="1" ht="22.5" x14ac:dyDescent="0.25">
      <c r="B11" s="18" t="s">
        <v>274</v>
      </c>
      <c r="C11" s="18" t="s">
        <v>304</v>
      </c>
      <c r="D11" s="18" t="s">
        <v>305</v>
      </c>
      <c r="E11" s="18"/>
      <c r="F11" s="18"/>
      <c r="G11" s="19"/>
      <c r="H11" s="30">
        <v>2016</v>
      </c>
      <c r="I11" s="30" t="s">
        <v>203</v>
      </c>
      <c r="J11" s="30"/>
      <c r="K11" s="30"/>
      <c r="L11" s="30"/>
      <c r="M11" s="19"/>
      <c r="N11" s="30">
        <v>2016</v>
      </c>
      <c r="O11" s="18"/>
      <c r="P11" s="18"/>
      <c r="Q11" s="18"/>
      <c r="R11" s="18"/>
      <c r="S11" s="18"/>
      <c r="T11" s="19"/>
      <c r="U11" s="62"/>
      <c r="V11" s="63"/>
      <c r="W11" s="63"/>
      <c r="X11" s="63"/>
      <c r="Y11" s="63"/>
      <c r="Z11" s="63"/>
      <c r="AA11" s="63"/>
      <c r="AB11" s="64"/>
      <c r="AC11" s="65"/>
      <c r="AD11" s="66"/>
      <c r="AE11" s="66"/>
      <c r="AF11" s="66"/>
      <c r="AG11" s="66"/>
      <c r="AH11" s="66"/>
      <c r="AI11" s="66"/>
      <c r="AJ11" s="67"/>
      <c r="AK11" s="64"/>
      <c r="AL11" s="65"/>
      <c r="AM11" s="54"/>
      <c r="AN11" s="54"/>
    </row>
    <row r="12" spans="2:40" s="6" customFormat="1" x14ac:dyDescent="0.25">
      <c r="B12" s="18" t="s">
        <v>76</v>
      </c>
      <c r="C12" s="18" t="s">
        <v>251</v>
      </c>
      <c r="D12" s="18" t="s">
        <v>252</v>
      </c>
      <c r="E12" s="18"/>
      <c r="F12" s="21"/>
      <c r="G12" s="19"/>
      <c r="H12" s="30" t="s">
        <v>86</v>
      </c>
      <c r="I12" s="30" t="s">
        <v>203</v>
      </c>
      <c r="J12" s="30"/>
      <c r="K12" s="30" t="s">
        <v>253</v>
      </c>
      <c r="L12" s="30" t="s">
        <v>254</v>
      </c>
      <c r="M12" s="19">
        <v>0.8</v>
      </c>
      <c r="N12" s="30">
        <v>2016</v>
      </c>
      <c r="O12" s="18" t="s">
        <v>781</v>
      </c>
      <c r="P12" s="18" t="s">
        <v>203</v>
      </c>
      <c r="Q12" s="18" t="s">
        <v>233</v>
      </c>
      <c r="R12" s="18"/>
      <c r="S12" s="18"/>
      <c r="T12" s="19"/>
      <c r="U12" s="63"/>
      <c r="V12" s="63"/>
      <c r="W12" s="63"/>
      <c r="X12" s="63"/>
      <c r="Y12" s="63"/>
      <c r="Z12" s="63"/>
      <c r="AA12" s="63"/>
      <c r="AB12" s="64"/>
      <c r="AC12" s="65"/>
      <c r="AD12" s="66"/>
      <c r="AE12" s="66"/>
      <c r="AF12" s="66"/>
      <c r="AG12" s="66"/>
      <c r="AH12" s="66"/>
      <c r="AI12" s="66"/>
      <c r="AJ12" s="67"/>
      <c r="AK12" s="64"/>
      <c r="AL12" s="64"/>
      <c r="AM12" s="54"/>
      <c r="AN12" s="54"/>
    </row>
    <row r="13" spans="2:40" x14ac:dyDescent="0.25">
      <c r="B13" s="18" t="s">
        <v>273</v>
      </c>
      <c r="C13" s="18" t="s">
        <v>303</v>
      </c>
      <c r="D13" s="18" t="s">
        <v>596</v>
      </c>
      <c r="E13" s="18" t="s">
        <v>13</v>
      </c>
      <c r="F13" s="18"/>
      <c r="G13" s="19"/>
      <c r="H13" s="30">
        <v>2016</v>
      </c>
      <c r="I13" s="30" t="s">
        <v>203</v>
      </c>
      <c r="J13" s="30"/>
      <c r="K13" s="30"/>
      <c r="L13" s="30"/>
      <c r="M13" s="19"/>
      <c r="N13" s="30">
        <v>2020</v>
      </c>
      <c r="O13" s="18"/>
      <c r="P13" s="18"/>
      <c r="Q13" s="18"/>
      <c r="R13" s="18"/>
      <c r="S13" s="18"/>
      <c r="T13" s="19"/>
      <c r="U13" s="62"/>
      <c r="V13" s="63"/>
      <c r="W13" s="63"/>
      <c r="X13" s="63"/>
      <c r="Y13" s="63"/>
      <c r="Z13" s="63"/>
      <c r="AA13" s="63"/>
      <c r="AB13" s="64"/>
      <c r="AC13" s="66"/>
      <c r="AD13" s="66"/>
      <c r="AE13" s="66"/>
      <c r="AF13" s="66"/>
      <c r="AG13" s="65"/>
      <c r="AH13" s="66"/>
      <c r="AI13" s="66"/>
      <c r="AJ13" s="67"/>
      <c r="AK13" s="64"/>
      <c r="AL13" s="64"/>
      <c r="AM13" s="54"/>
      <c r="AN13" s="54"/>
    </row>
    <row r="14" spans="2:40" s="6" customFormat="1" x14ac:dyDescent="0.25">
      <c r="B14" s="18" t="s">
        <v>276</v>
      </c>
      <c r="C14" s="18" t="s">
        <v>271</v>
      </c>
      <c r="D14" s="18" t="s">
        <v>598</v>
      </c>
      <c r="E14" s="18"/>
      <c r="F14" s="18"/>
      <c r="G14" s="19"/>
      <c r="H14" s="30">
        <v>2016</v>
      </c>
      <c r="I14" s="30"/>
      <c r="J14" s="30"/>
      <c r="K14" s="30"/>
      <c r="L14" s="30"/>
      <c r="M14" s="19"/>
      <c r="N14" s="30">
        <v>2020</v>
      </c>
      <c r="O14" s="18"/>
      <c r="P14" s="18"/>
      <c r="Q14" s="18"/>
      <c r="R14" s="18"/>
      <c r="S14" s="18"/>
      <c r="T14" s="19"/>
      <c r="U14" s="62"/>
      <c r="V14" s="63"/>
      <c r="W14" s="63"/>
      <c r="X14" s="63"/>
      <c r="Y14" s="63"/>
      <c r="Z14" s="63"/>
      <c r="AA14" s="63"/>
      <c r="AB14" s="64"/>
      <c r="AC14" s="66"/>
      <c r="AD14" s="66"/>
      <c r="AE14" s="66"/>
      <c r="AF14" s="66"/>
      <c r="AG14" s="65"/>
      <c r="AH14" s="66"/>
      <c r="AI14" s="66"/>
      <c r="AJ14" s="67"/>
      <c r="AK14" s="64"/>
      <c r="AL14" s="64"/>
      <c r="AM14" s="54"/>
      <c r="AN14" s="54"/>
    </row>
    <row r="15" spans="2:40" s="6" customFormat="1" x14ac:dyDescent="0.25">
      <c r="B15" s="18" t="s">
        <v>308</v>
      </c>
      <c r="C15" s="18" t="s">
        <v>272</v>
      </c>
      <c r="D15" s="18" t="s">
        <v>309</v>
      </c>
      <c r="E15" s="18" t="s">
        <v>14</v>
      </c>
      <c r="F15" s="18"/>
      <c r="G15" s="19"/>
      <c r="H15" s="30">
        <v>2016</v>
      </c>
      <c r="I15" s="30"/>
      <c r="J15" s="30"/>
      <c r="K15" s="30"/>
      <c r="L15" s="30"/>
      <c r="M15" s="19"/>
      <c r="N15" s="30">
        <v>2025</v>
      </c>
      <c r="O15" s="18"/>
      <c r="P15" s="18"/>
      <c r="Q15" s="18"/>
      <c r="R15" s="18"/>
      <c r="S15" s="18"/>
      <c r="T15" s="19"/>
      <c r="U15" s="62"/>
      <c r="V15" s="63"/>
      <c r="W15" s="63"/>
      <c r="X15" s="63"/>
      <c r="Y15" s="63"/>
      <c r="Z15" s="63"/>
      <c r="AA15" s="63"/>
      <c r="AB15" s="64"/>
      <c r="AC15" s="66"/>
      <c r="AD15" s="66"/>
      <c r="AE15" s="66"/>
      <c r="AF15" s="66"/>
      <c r="AG15" s="66"/>
      <c r="AH15" s="66"/>
      <c r="AI15" s="66"/>
      <c r="AJ15" s="67"/>
      <c r="AK15" s="64"/>
      <c r="AL15" s="65"/>
      <c r="AM15" s="54"/>
      <c r="AN15" s="54"/>
    </row>
    <row r="16" spans="2:40" s="10" customFormat="1" x14ac:dyDescent="0.25">
      <c r="B16" s="18" t="s">
        <v>275</v>
      </c>
      <c r="C16" s="18" t="s">
        <v>306</v>
      </c>
      <c r="D16" s="18" t="s">
        <v>597</v>
      </c>
      <c r="E16" s="18"/>
      <c r="F16" s="18"/>
      <c r="G16" s="19"/>
      <c r="H16" s="30">
        <v>2016</v>
      </c>
      <c r="I16" s="30" t="s">
        <v>203</v>
      </c>
      <c r="J16" s="30"/>
      <c r="K16" s="30"/>
      <c r="L16" s="30"/>
      <c r="M16" s="19"/>
      <c r="N16" s="30">
        <v>2025</v>
      </c>
      <c r="O16" s="18"/>
      <c r="P16" s="18"/>
      <c r="Q16" s="18"/>
      <c r="R16" s="18"/>
      <c r="S16" s="18"/>
      <c r="T16" s="19"/>
      <c r="U16" s="62"/>
      <c r="V16" s="63"/>
      <c r="W16" s="63"/>
      <c r="X16" s="63"/>
      <c r="Y16" s="63"/>
      <c r="Z16" s="63"/>
      <c r="AA16" s="63"/>
      <c r="AB16" s="64"/>
      <c r="AC16" s="66"/>
      <c r="AD16" s="66"/>
      <c r="AE16" s="66"/>
      <c r="AF16" s="66"/>
      <c r="AG16" s="66"/>
      <c r="AH16" s="66"/>
      <c r="AI16" s="66"/>
      <c r="AJ16" s="67"/>
      <c r="AK16" s="64"/>
      <c r="AL16" s="65"/>
      <c r="AM16" s="54"/>
      <c r="AN16" s="54"/>
    </row>
    <row r="17" spans="2:40" s="6" customFormat="1" x14ac:dyDescent="0.25">
      <c r="B17" s="18" t="s">
        <v>277</v>
      </c>
      <c r="C17" s="18" t="s">
        <v>307</v>
      </c>
      <c r="D17" s="18" t="s">
        <v>599</v>
      </c>
      <c r="E17" s="18" t="s">
        <v>13</v>
      </c>
      <c r="F17" s="18"/>
      <c r="G17" s="19"/>
      <c r="H17" s="30">
        <v>2016</v>
      </c>
      <c r="I17" s="30" t="s">
        <v>203</v>
      </c>
      <c r="J17" s="30"/>
      <c r="K17" s="30"/>
      <c r="L17" s="30"/>
      <c r="M17" s="19"/>
      <c r="N17" s="30">
        <v>2025</v>
      </c>
      <c r="O17" s="18"/>
      <c r="P17" s="18"/>
      <c r="Q17" s="18"/>
      <c r="R17" s="18"/>
      <c r="S17" s="18"/>
      <c r="T17" s="19"/>
      <c r="U17" s="62"/>
      <c r="V17" s="63"/>
      <c r="W17" s="63"/>
      <c r="X17" s="63"/>
      <c r="Y17" s="63"/>
      <c r="Z17" s="63"/>
      <c r="AA17" s="63"/>
      <c r="AB17" s="64"/>
      <c r="AC17" s="66"/>
      <c r="AD17" s="66"/>
      <c r="AE17" s="66"/>
      <c r="AF17" s="66"/>
      <c r="AG17" s="66"/>
      <c r="AH17" s="66"/>
      <c r="AI17" s="66"/>
      <c r="AJ17" s="67"/>
      <c r="AK17" s="64"/>
      <c r="AL17" s="65"/>
      <c r="AM17" s="54"/>
      <c r="AN17" s="54"/>
    </row>
    <row r="18" spans="2:40" s="6" customFormat="1" ht="33.75" x14ac:dyDescent="0.25">
      <c r="B18" s="44" t="s">
        <v>36</v>
      </c>
      <c r="C18" s="44" t="s">
        <v>230</v>
      </c>
      <c r="D18" s="44" t="s">
        <v>552</v>
      </c>
      <c r="E18" s="44" t="s">
        <v>671</v>
      </c>
      <c r="F18" s="44" t="s">
        <v>231</v>
      </c>
      <c r="G18" s="7">
        <v>0</v>
      </c>
      <c r="H18" s="45">
        <v>2016</v>
      </c>
      <c r="I18" s="45" t="s">
        <v>86</v>
      </c>
      <c r="J18" s="45" t="s">
        <v>110</v>
      </c>
      <c r="K18" s="45"/>
      <c r="L18" s="45" t="s">
        <v>167</v>
      </c>
      <c r="M18" s="7" t="s">
        <v>86</v>
      </c>
      <c r="N18" s="45" t="s">
        <v>86</v>
      </c>
      <c r="O18" s="44" t="s">
        <v>86</v>
      </c>
      <c r="P18" s="44" t="s">
        <v>86</v>
      </c>
      <c r="Q18" s="44" t="s">
        <v>86</v>
      </c>
      <c r="R18" s="44"/>
      <c r="S18" s="44" t="s">
        <v>86</v>
      </c>
      <c r="T18" s="7"/>
      <c r="U18" s="63"/>
      <c r="V18" s="63"/>
      <c r="W18" s="63"/>
      <c r="X18" s="63"/>
      <c r="Y18" s="63"/>
      <c r="Z18" s="63"/>
      <c r="AA18" s="63"/>
      <c r="AB18" s="64"/>
      <c r="AC18" s="66"/>
      <c r="AD18" s="66"/>
      <c r="AE18" s="66"/>
      <c r="AF18" s="66"/>
      <c r="AG18" s="66"/>
      <c r="AH18" s="66"/>
      <c r="AI18" s="66"/>
      <c r="AJ18" s="67"/>
      <c r="AK18" s="64"/>
      <c r="AL18" s="64"/>
      <c r="AM18" s="54"/>
      <c r="AN18" s="54"/>
    </row>
    <row r="19" spans="2:40" s="6" customFormat="1" x14ac:dyDescent="0.25">
      <c r="B19" s="18" t="s">
        <v>80</v>
      </c>
      <c r="C19" s="18" t="s">
        <v>168</v>
      </c>
      <c r="D19" s="18" t="s">
        <v>299</v>
      </c>
      <c r="E19" s="18"/>
      <c r="F19" s="18" t="s">
        <v>267</v>
      </c>
      <c r="G19" s="19">
        <f>+M19*0.03</f>
        <v>0.6</v>
      </c>
      <c r="H19" s="30">
        <v>2016</v>
      </c>
      <c r="I19" s="30" t="s">
        <v>203</v>
      </c>
      <c r="J19" s="30" t="s">
        <v>169</v>
      </c>
      <c r="K19" s="30" t="s">
        <v>170</v>
      </c>
      <c r="L19" s="191" t="s">
        <v>200</v>
      </c>
      <c r="M19" s="9">
        <v>20</v>
      </c>
      <c r="N19" s="30" t="s">
        <v>86</v>
      </c>
      <c r="O19" s="8" t="s">
        <v>418</v>
      </c>
      <c r="P19" s="8" t="s">
        <v>418</v>
      </c>
      <c r="Q19" s="8"/>
      <c r="R19" s="8"/>
      <c r="S19" s="8" t="s">
        <v>417</v>
      </c>
      <c r="T19" s="32"/>
      <c r="U19" s="62"/>
      <c r="V19" s="63"/>
      <c r="W19" s="63"/>
      <c r="X19" s="63"/>
      <c r="Y19" s="63"/>
      <c r="Z19" s="63"/>
      <c r="AA19" s="63"/>
      <c r="AB19" s="64"/>
      <c r="AC19" s="66"/>
      <c r="AD19" s="66"/>
      <c r="AE19" s="66"/>
      <c r="AF19" s="66"/>
      <c r="AG19" s="66"/>
      <c r="AH19" s="66"/>
      <c r="AI19" s="66"/>
      <c r="AJ19" s="67"/>
      <c r="AK19" s="64"/>
      <c r="AL19" s="64"/>
      <c r="AM19" s="54"/>
      <c r="AN19" s="54"/>
    </row>
    <row r="20" spans="2:40" s="6" customFormat="1" x14ac:dyDescent="0.25">
      <c r="B20" s="18" t="s">
        <v>268</v>
      </c>
      <c r="C20" s="18" t="s">
        <v>302</v>
      </c>
      <c r="D20" s="18" t="s">
        <v>595</v>
      </c>
      <c r="E20" s="18"/>
      <c r="F20" s="18"/>
      <c r="G20" s="19"/>
      <c r="H20" s="30">
        <v>2016</v>
      </c>
      <c r="I20" s="30" t="s">
        <v>203</v>
      </c>
      <c r="J20" s="30"/>
      <c r="K20" s="30"/>
      <c r="L20" s="30"/>
      <c r="M20" s="19"/>
      <c r="N20" s="30" t="s">
        <v>86</v>
      </c>
      <c r="O20" s="18"/>
      <c r="P20" s="18"/>
      <c r="Q20" s="18"/>
      <c r="R20" s="18"/>
      <c r="S20" s="18"/>
      <c r="T20" s="19"/>
      <c r="U20" s="62"/>
      <c r="V20" s="63"/>
      <c r="W20" s="63"/>
      <c r="X20" s="63"/>
      <c r="Y20" s="63"/>
      <c r="Z20" s="63"/>
      <c r="AA20" s="63"/>
      <c r="AB20" s="64"/>
      <c r="AC20" s="66"/>
      <c r="AD20" s="66"/>
      <c r="AE20" s="66"/>
      <c r="AF20" s="66"/>
      <c r="AG20" s="66"/>
      <c r="AH20" s="66"/>
      <c r="AI20" s="66"/>
      <c r="AJ20" s="67"/>
      <c r="AK20" s="64"/>
      <c r="AL20" s="64"/>
      <c r="AM20" s="54"/>
      <c r="AN20" s="54"/>
    </row>
    <row r="21" spans="2:40" ht="22.5" x14ac:dyDescent="0.25">
      <c r="B21" s="44" t="s">
        <v>61</v>
      </c>
      <c r="C21" s="44" t="s">
        <v>152</v>
      </c>
      <c r="D21" s="44" t="s">
        <v>317</v>
      </c>
      <c r="E21" s="44" t="s">
        <v>588</v>
      </c>
      <c r="F21" s="44" t="s">
        <v>318</v>
      </c>
      <c r="G21" s="45">
        <v>0</v>
      </c>
      <c r="H21" s="45" t="s">
        <v>86</v>
      </c>
      <c r="I21" s="45" t="s">
        <v>86</v>
      </c>
      <c r="J21" s="45" t="s">
        <v>86</v>
      </c>
      <c r="K21" s="45" t="s">
        <v>86</v>
      </c>
      <c r="L21" s="45" t="s">
        <v>86</v>
      </c>
      <c r="M21" s="7">
        <v>0</v>
      </c>
      <c r="N21" s="45" t="s">
        <v>86</v>
      </c>
      <c r="O21" s="44" t="s">
        <v>86</v>
      </c>
      <c r="P21" s="44" t="s">
        <v>86</v>
      </c>
      <c r="Q21" s="44" t="s">
        <v>86</v>
      </c>
      <c r="R21" s="44" t="s">
        <v>86</v>
      </c>
      <c r="S21" s="44" t="s">
        <v>290</v>
      </c>
      <c r="T21" s="7"/>
      <c r="U21" s="63"/>
      <c r="V21" s="63"/>
      <c r="W21" s="63"/>
      <c r="X21" s="63"/>
      <c r="Y21" s="63"/>
      <c r="Z21" s="63"/>
      <c r="AA21" s="63"/>
      <c r="AB21" s="64"/>
      <c r="AC21" s="66"/>
      <c r="AD21" s="66"/>
      <c r="AE21" s="66"/>
      <c r="AF21" s="66"/>
      <c r="AG21" s="66"/>
      <c r="AH21" s="66"/>
      <c r="AI21" s="66"/>
      <c r="AJ21" s="67"/>
      <c r="AK21" s="64"/>
      <c r="AL21" s="64"/>
      <c r="AM21" s="54"/>
      <c r="AN21" s="54"/>
    </row>
    <row r="22" spans="2:40" x14ac:dyDescent="0.25">
      <c r="B22" s="44" t="s">
        <v>40</v>
      </c>
      <c r="C22" s="44" t="s">
        <v>224</v>
      </c>
      <c r="D22" s="44"/>
      <c r="E22" s="44" t="s">
        <v>45</v>
      </c>
      <c r="F22" s="44" t="s">
        <v>86</v>
      </c>
      <c r="G22" s="7">
        <v>0</v>
      </c>
      <c r="H22" s="45" t="s">
        <v>86</v>
      </c>
      <c r="I22" s="45" t="s">
        <v>86</v>
      </c>
      <c r="J22" s="45"/>
      <c r="K22" s="45" t="s">
        <v>86</v>
      </c>
      <c r="L22" s="45" t="s">
        <v>86</v>
      </c>
      <c r="M22" s="7">
        <v>0</v>
      </c>
      <c r="N22" s="45" t="s">
        <v>86</v>
      </c>
      <c r="O22" s="44" t="s">
        <v>86</v>
      </c>
      <c r="P22" s="44" t="s">
        <v>86</v>
      </c>
      <c r="Q22" s="44"/>
      <c r="R22" s="44" t="s">
        <v>330</v>
      </c>
      <c r="S22" s="44"/>
      <c r="T22" s="7"/>
      <c r="U22" s="63"/>
      <c r="V22" s="63"/>
      <c r="W22" s="63"/>
      <c r="X22" s="63"/>
      <c r="Y22" s="63"/>
      <c r="Z22" s="63"/>
      <c r="AA22" s="63"/>
      <c r="AB22" s="64"/>
      <c r="AC22" s="66"/>
      <c r="AD22" s="66"/>
      <c r="AE22" s="66"/>
      <c r="AF22" s="66"/>
      <c r="AG22" s="66"/>
      <c r="AH22" s="66"/>
      <c r="AI22" s="66"/>
      <c r="AJ22" s="67"/>
      <c r="AK22" s="67"/>
      <c r="AL22" s="67"/>
      <c r="AM22" s="54"/>
      <c r="AN22" s="54"/>
    </row>
    <row r="23" spans="2:40" ht="22.5" x14ac:dyDescent="0.25">
      <c r="B23" s="45" t="s">
        <v>79</v>
      </c>
      <c r="C23" s="14" t="s">
        <v>119</v>
      </c>
      <c r="D23" s="14" t="s">
        <v>286</v>
      </c>
      <c r="E23" s="45"/>
      <c r="F23" s="14" t="s">
        <v>86</v>
      </c>
      <c r="G23" s="7">
        <v>0</v>
      </c>
      <c r="H23" s="45" t="s">
        <v>86</v>
      </c>
      <c r="I23" s="45" t="s">
        <v>86</v>
      </c>
      <c r="J23" s="45" t="s">
        <v>86</v>
      </c>
      <c r="K23" s="45" t="s">
        <v>118</v>
      </c>
      <c r="L23" s="45" t="s">
        <v>86</v>
      </c>
      <c r="M23" s="7">
        <v>0</v>
      </c>
      <c r="N23" s="45" t="s">
        <v>86</v>
      </c>
      <c r="O23" s="44" t="s">
        <v>86</v>
      </c>
      <c r="P23" s="44" t="s">
        <v>86</v>
      </c>
      <c r="Q23" s="44" t="s">
        <v>86</v>
      </c>
      <c r="R23" s="44" t="s">
        <v>86</v>
      </c>
      <c r="S23" s="44" t="s">
        <v>86</v>
      </c>
      <c r="T23" s="7"/>
      <c r="U23" s="63"/>
      <c r="V23" s="63"/>
      <c r="W23" s="63"/>
      <c r="X23" s="63"/>
      <c r="Y23" s="63"/>
      <c r="Z23" s="63"/>
      <c r="AA23" s="63"/>
      <c r="AB23" s="64"/>
      <c r="AC23" s="66"/>
      <c r="AD23" s="66"/>
      <c r="AE23" s="66"/>
      <c r="AF23" s="66"/>
      <c r="AG23" s="66"/>
      <c r="AH23" s="66"/>
      <c r="AI23" s="66"/>
      <c r="AJ23" s="67"/>
      <c r="AK23" s="64"/>
      <c r="AL23" s="64"/>
      <c r="AM23" s="54"/>
      <c r="AN23" s="54"/>
    </row>
    <row r="24" spans="2:40" ht="22.5" x14ac:dyDescent="0.25">
      <c r="B24" s="44" t="s">
        <v>30</v>
      </c>
      <c r="C24" s="44" t="s">
        <v>238</v>
      </c>
      <c r="D24" s="44"/>
      <c r="E24" s="44" t="s">
        <v>244</v>
      </c>
      <c r="F24" s="44"/>
      <c r="G24" s="7"/>
      <c r="H24" s="45" t="s">
        <v>86</v>
      </c>
      <c r="I24" s="45"/>
      <c r="J24" s="45"/>
      <c r="K24" s="45"/>
      <c r="L24" s="45"/>
      <c r="M24" s="7"/>
      <c r="N24" s="45" t="s">
        <v>86</v>
      </c>
      <c r="O24" s="44"/>
      <c r="P24" s="44"/>
      <c r="Q24" s="44"/>
      <c r="R24" s="44"/>
      <c r="S24" s="44"/>
      <c r="T24" s="7"/>
      <c r="U24" s="63"/>
      <c r="V24" s="63"/>
      <c r="W24" s="63"/>
      <c r="X24" s="63"/>
      <c r="Y24" s="63"/>
      <c r="Z24" s="63"/>
      <c r="AA24" s="63"/>
      <c r="AB24" s="64"/>
      <c r="AC24" s="66"/>
      <c r="AD24" s="66"/>
      <c r="AE24" s="66"/>
      <c r="AF24" s="66"/>
      <c r="AG24" s="66"/>
      <c r="AH24" s="66"/>
      <c r="AI24" s="66"/>
      <c r="AJ24" s="67"/>
      <c r="AK24" s="64"/>
      <c r="AL24" s="64"/>
      <c r="AM24" s="54"/>
      <c r="AN24" s="54"/>
    </row>
    <row r="25" spans="2:40" x14ac:dyDescent="0.25">
      <c r="B25" s="44" t="s">
        <v>28</v>
      </c>
      <c r="C25" s="44" t="s">
        <v>195</v>
      </c>
      <c r="D25" s="44"/>
      <c r="E25" s="44"/>
      <c r="F25" s="44"/>
      <c r="G25" s="7"/>
      <c r="H25" s="45" t="s">
        <v>86</v>
      </c>
      <c r="I25" s="45"/>
      <c r="J25" s="45"/>
      <c r="K25" s="45"/>
      <c r="L25" s="45"/>
      <c r="M25" s="7"/>
      <c r="N25" s="45" t="s">
        <v>86</v>
      </c>
      <c r="O25" s="44"/>
      <c r="P25" s="44"/>
      <c r="Q25" s="44"/>
      <c r="R25" s="44"/>
      <c r="S25" s="44"/>
      <c r="T25" s="7"/>
      <c r="U25" s="63"/>
      <c r="V25" s="63"/>
      <c r="W25" s="63"/>
      <c r="X25" s="63"/>
      <c r="Y25" s="63"/>
      <c r="Z25" s="63"/>
      <c r="AA25" s="63"/>
      <c r="AB25" s="64"/>
      <c r="AC25" s="66"/>
      <c r="AD25" s="66"/>
      <c r="AE25" s="66"/>
      <c r="AF25" s="66"/>
      <c r="AG25" s="66"/>
      <c r="AH25" s="66"/>
      <c r="AI25" s="66"/>
      <c r="AJ25" s="67"/>
      <c r="AK25" s="64"/>
      <c r="AL25" s="64"/>
      <c r="AM25" s="54"/>
      <c r="AN25" s="54"/>
    </row>
    <row r="26" spans="2:40" s="6" customFormat="1" x14ac:dyDescent="0.25">
      <c r="B26" s="44" t="s">
        <v>27</v>
      </c>
      <c r="C26" s="44" t="s">
        <v>137</v>
      </c>
      <c r="D26" s="44"/>
      <c r="E26" s="44"/>
      <c r="F26" s="44"/>
      <c r="G26" s="7"/>
      <c r="H26" s="45" t="s">
        <v>86</v>
      </c>
      <c r="I26" s="45"/>
      <c r="J26" s="45" t="s">
        <v>236</v>
      </c>
      <c r="K26" s="45"/>
      <c r="L26" s="45"/>
      <c r="M26" s="7"/>
      <c r="N26" s="45" t="s">
        <v>86</v>
      </c>
      <c r="O26" s="44"/>
      <c r="P26" s="44"/>
      <c r="Q26" s="44"/>
      <c r="R26" s="44"/>
      <c r="S26" s="44"/>
      <c r="T26" s="7"/>
      <c r="U26" s="63"/>
      <c r="V26" s="63"/>
      <c r="W26" s="63"/>
      <c r="X26" s="63"/>
      <c r="Y26" s="63"/>
      <c r="Z26" s="63"/>
      <c r="AA26" s="63"/>
      <c r="AB26" s="64"/>
      <c r="AC26" s="66"/>
      <c r="AD26" s="66"/>
      <c r="AE26" s="66"/>
      <c r="AF26" s="66"/>
      <c r="AG26" s="66"/>
      <c r="AH26" s="66"/>
      <c r="AI26" s="66"/>
      <c r="AJ26" s="67"/>
      <c r="AK26" s="64"/>
      <c r="AL26" s="64"/>
      <c r="AM26" s="54"/>
      <c r="AN26" s="54"/>
    </row>
    <row r="27" spans="2:40" x14ac:dyDescent="0.25">
      <c r="B27" s="44" t="s">
        <v>332</v>
      </c>
      <c r="C27" s="44" t="s">
        <v>673</v>
      </c>
      <c r="D27" s="44"/>
      <c r="E27" s="44"/>
      <c r="F27" s="44"/>
      <c r="G27" s="7"/>
      <c r="H27" s="45" t="s">
        <v>86</v>
      </c>
      <c r="I27" s="45"/>
      <c r="J27" s="45" t="s">
        <v>236</v>
      </c>
      <c r="K27" s="45"/>
      <c r="L27" s="45"/>
      <c r="M27" s="7"/>
      <c r="N27" s="45" t="s">
        <v>86</v>
      </c>
      <c r="O27" s="44"/>
      <c r="P27" s="44"/>
      <c r="Q27" s="44"/>
      <c r="R27" s="44"/>
      <c r="S27" s="44"/>
      <c r="T27" s="7"/>
      <c r="U27" s="63"/>
      <c r="V27" s="63"/>
      <c r="W27" s="63"/>
      <c r="X27" s="63"/>
      <c r="Y27" s="63"/>
      <c r="Z27" s="63"/>
      <c r="AA27" s="63"/>
      <c r="AB27" s="64"/>
      <c r="AC27" s="66"/>
      <c r="AD27" s="66"/>
      <c r="AE27" s="66"/>
      <c r="AF27" s="66"/>
      <c r="AG27" s="66"/>
      <c r="AH27" s="66"/>
      <c r="AI27" s="66"/>
      <c r="AJ27" s="67"/>
      <c r="AK27" s="64"/>
      <c r="AL27" s="64"/>
      <c r="AM27" s="54"/>
      <c r="AN27" s="54"/>
    </row>
    <row r="28" spans="2:40" ht="56.25" x14ac:dyDescent="0.25">
      <c r="B28" s="44" t="s">
        <v>528</v>
      </c>
      <c r="C28" s="44" t="s">
        <v>681</v>
      </c>
      <c r="D28" s="44" t="s">
        <v>1723</v>
      </c>
      <c r="E28" s="44" t="s">
        <v>12</v>
      </c>
      <c r="F28" s="44" t="s">
        <v>334</v>
      </c>
      <c r="G28" s="7">
        <v>0</v>
      </c>
      <c r="H28" s="45" t="s">
        <v>86</v>
      </c>
      <c r="I28" s="45" t="s">
        <v>90</v>
      </c>
      <c r="J28" s="45" t="s">
        <v>110</v>
      </c>
      <c r="K28" s="45" t="s">
        <v>335</v>
      </c>
      <c r="L28" s="45"/>
      <c r="M28" s="7"/>
      <c r="N28" s="45" t="s">
        <v>86</v>
      </c>
      <c r="O28" s="44"/>
      <c r="P28" s="44"/>
      <c r="Q28" s="44"/>
      <c r="R28" s="44" t="s">
        <v>707</v>
      </c>
      <c r="S28" s="44"/>
      <c r="T28" s="7"/>
      <c r="U28" s="63"/>
      <c r="V28" s="63"/>
      <c r="W28" s="63"/>
      <c r="X28" s="63"/>
      <c r="Y28" s="63"/>
      <c r="Z28" s="63"/>
      <c r="AA28" s="63"/>
      <c r="AB28" s="64"/>
      <c r="AC28" s="66"/>
      <c r="AD28" s="66"/>
      <c r="AE28" s="66"/>
      <c r="AF28" s="66"/>
      <c r="AG28" s="66"/>
      <c r="AH28" s="66"/>
      <c r="AI28" s="66"/>
      <c r="AJ28" s="67"/>
      <c r="AK28" s="64"/>
      <c r="AL28" s="64"/>
      <c r="AM28" s="54"/>
      <c r="AN28" s="54"/>
    </row>
    <row r="29" spans="2:40" s="6" customFormat="1" x14ac:dyDescent="0.25">
      <c r="B29" s="44" t="s">
        <v>336</v>
      </c>
      <c r="C29" s="44" t="s">
        <v>337</v>
      </c>
      <c r="D29" s="44"/>
      <c r="E29" s="44"/>
      <c r="F29" s="44"/>
      <c r="G29" s="7"/>
      <c r="H29" s="45" t="s">
        <v>86</v>
      </c>
      <c r="I29" s="45"/>
      <c r="J29" s="45" t="s">
        <v>236</v>
      </c>
      <c r="K29" s="45"/>
      <c r="L29" s="45"/>
      <c r="M29" s="7"/>
      <c r="N29" s="45" t="s">
        <v>86</v>
      </c>
      <c r="O29" s="44"/>
      <c r="P29" s="44"/>
      <c r="Q29" s="44"/>
      <c r="R29" s="44"/>
      <c r="S29" s="44"/>
      <c r="T29" s="7"/>
      <c r="U29" s="63"/>
      <c r="V29" s="63"/>
      <c r="W29" s="63"/>
      <c r="X29" s="63"/>
      <c r="Y29" s="63"/>
      <c r="Z29" s="63"/>
      <c r="AA29" s="63"/>
      <c r="AB29" s="64"/>
      <c r="AC29" s="66"/>
      <c r="AD29" s="66"/>
      <c r="AE29" s="66"/>
      <c r="AF29" s="66"/>
      <c r="AG29" s="66"/>
      <c r="AH29" s="66"/>
      <c r="AI29" s="66"/>
      <c r="AJ29" s="67"/>
      <c r="AK29" s="64"/>
      <c r="AL29" s="64"/>
      <c r="AM29" s="54"/>
      <c r="AN29" s="54"/>
    </row>
    <row r="30" spans="2:40" s="6" customFormat="1" x14ac:dyDescent="0.25">
      <c r="B30" s="44" t="s">
        <v>25</v>
      </c>
      <c r="C30" s="44" t="s">
        <v>243</v>
      </c>
      <c r="D30" s="44" t="s">
        <v>246</v>
      </c>
      <c r="E30" s="44" t="s">
        <v>245</v>
      </c>
      <c r="F30" s="44"/>
      <c r="G30" s="7"/>
      <c r="H30" s="45" t="s">
        <v>86</v>
      </c>
      <c r="I30" s="45"/>
      <c r="J30" s="45"/>
      <c r="K30" s="45"/>
      <c r="L30" s="45"/>
      <c r="M30" s="7"/>
      <c r="N30" s="45" t="s">
        <v>86</v>
      </c>
      <c r="O30" s="44"/>
      <c r="P30" s="44"/>
      <c r="Q30" s="44"/>
      <c r="R30" s="44"/>
      <c r="S30" s="44"/>
      <c r="T30" s="7"/>
      <c r="U30" s="63"/>
      <c r="V30" s="63"/>
      <c r="W30" s="63"/>
      <c r="X30" s="63"/>
      <c r="Y30" s="63"/>
      <c r="Z30" s="63"/>
      <c r="AA30" s="63"/>
      <c r="AB30" s="64"/>
      <c r="AC30" s="66"/>
      <c r="AD30" s="66"/>
      <c r="AE30" s="66"/>
      <c r="AF30" s="66"/>
      <c r="AG30" s="66"/>
      <c r="AH30" s="66"/>
      <c r="AI30" s="66"/>
      <c r="AJ30" s="67"/>
      <c r="AK30" s="64"/>
      <c r="AL30" s="64"/>
      <c r="AM30" s="54"/>
      <c r="AN30" s="54"/>
    </row>
    <row r="31" spans="2:40" s="6" customFormat="1" ht="33.75" x14ac:dyDescent="0.25">
      <c r="B31" s="44" t="s">
        <v>54</v>
      </c>
      <c r="C31" s="44" t="s">
        <v>782</v>
      </c>
      <c r="D31" s="44"/>
      <c r="E31" s="44" t="s">
        <v>710</v>
      </c>
      <c r="F31" s="44" t="s">
        <v>86</v>
      </c>
      <c r="G31" s="7">
        <v>0</v>
      </c>
      <c r="H31" s="45" t="s">
        <v>86</v>
      </c>
      <c r="I31" s="45" t="s">
        <v>789</v>
      </c>
      <c r="J31" s="45" t="s">
        <v>86</v>
      </c>
      <c r="K31" s="45" t="s">
        <v>86</v>
      </c>
      <c r="L31" s="45" t="s">
        <v>86</v>
      </c>
      <c r="M31" s="7">
        <v>0</v>
      </c>
      <c r="N31" s="45" t="s">
        <v>86</v>
      </c>
      <c r="O31" s="44" t="s">
        <v>789</v>
      </c>
      <c r="P31" s="44" t="s">
        <v>86</v>
      </c>
      <c r="Q31" s="44" t="s">
        <v>86</v>
      </c>
      <c r="R31" s="15"/>
      <c r="S31" s="44" t="s">
        <v>653</v>
      </c>
      <c r="T31" s="7"/>
      <c r="U31" s="63"/>
      <c r="V31" s="63"/>
      <c r="W31" s="63"/>
      <c r="X31" s="63"/>
      <c r="Y31" s="63"/>
      <c r="Z31" s="63"/>
      <c r="AA31" s="63"/>
      <c r="AB31" s="64"/>
      <c r="AC31" s="66"/>
      <c r="AD31" s="66"/>
      <c r="AE31" s="66"/>
      <c r="AF31" s="66"/>
      <c r="AG31" s="66"/>
      <c r="AH31" s="66"/>
      <c r="AI31" s="66"/>
      <c r="AJ31" s="67"/>
      <c r="AK31" s="64"/>
      <c r="AL31" s="64"/>
      <c r="AM31" s="54"/>
      <c r="AN31" s="54"/>
    </row>
    <row r="32" spans="2:40" s="6" customFormat="1" x14ac:dyDescent="0.25">
      <c r="B32" s="4" t="s">
        <v>44</v>
      </c>
      <c r="C32" s="4" t="s">
        <v>153</v>
      </c>
      <c r="D32" s="4" t="s">
        <v>699</v>
      </c>
      <c r="E32" s="4" t="s">
        <v>329</v>
      </c>
      <c r="F32" s="4" t="s">
        <v>327</v>
      </c>
      <c r="G32" s="5">
        <v>1</v>
      </c>
      <c r="H32" s="16" t="s">
        <v>88</v>
      </c>
      <c r="I32" s="16" t="s">
        <v>203</v>
      </c>
      <c r="J32" s="16" t="s">
        <v>662</v>
      </c>
      <c r="K32" s="16" t="s">
        <v>157</v>
      </c>
      <c r="L32" s="16" t="s">
        <v>86</v>
      </c>
      <c r="M32" s="5">
        <v>0</v>
      </c>
      <c r="N32" s="16" t="s">
        <v>86</v>
      </c>
      <c r="O32" s="18" t="s">
        <v>86</v>
      </c>
      <c r="P32" s="18" t="s">
        <v>86</v>
      </c>
      <c r="Q32" s="18" t="s">
        <v>86</v>
      </c>
      <c r="R32" s="18" t="s">
        <v>86</v>
      </c>
      <c r="S32" s="18" t="s">
        <v>86</v>
      </c>
      <c r="T32" s="19"/>
      <c r="U32" s="62"/>
      <c r="V32" s="62"/>
      <c r="W32" s="63"/>
      <c r="X32" s="63"/>
      <c r="Y32" s="63"/>
      <c r="Z32" s="63"/>
      <c r="AA32" s="63"/>
      <c r="AB32" s="64"/>
      <c r="AC32" s="66"/>
      <c r="AD32" s="66"/>
      <c r="AE32" s="66"/>
      <c r="AF32" s="66"/>
      <c r="AG32" s="66"/>
      <c r="AH32" s="66"/>
      <c r="AI32" s="66"/>
      <c r="AJ32" s="67"/>
      <c r="AK32" s="64"/>
      <c r="AL32" s="64"/>
      <c r="AM32" s="54"/>
      <c r="AN32" s="54"/>
    </row>
    <row r="33" spans="2:40" s="6" customFormat="1" ht="22.5" x14ac:dyDescent="0.25">
      <c r="B33" s="44" t="s">
        <v>31</v>
      </c>
      <c r="C33" s="44" t="s">
        <v>237</v>
      </c>
      <c r="D33" s="44" t="s">
        <v>600</v>
      </c>
      <c r="E33" s="44"/>
      <c r="F33" s="44" t="s">
        <v>234</v>
      </c>
      <c r="G33" s="7">
        <v>0</v>
      </c>
      <c r="H33" s="45" t="s">
        <v>88</v>
      </c>
      <c r="I33" s="45" t="s">
        <v>235</v>
      </c>
      <c r="J33" s="45" t="s">
        <v>236</v>
      </c>
      <c r="K33" s="45"/>
      <c r="L33" s="45"/>
      <c r="M33" s="7"/>
      <c r="N33" s="45" t="s">
        <v>86</v>
      </c>
      <c r="O33" s="44"/>
      <c r="P33" s="44"/>
      <c r="Q33" s="44"/>
      <c r="R33" s="44"/>
      <c r="S33" s="44"/>
      <c r="T33" s="7"/>
      <c r="U33" s="62"/>
      <c r="V33" s="62"/>
      <c r="W33" s="63"/>
      <c r="X33" s="63"/>
      <c r="Y33" s="63"/>
      <c r="Z33" s="63"/>
      <c r="AA33" s="63"/>
      <c r="AB33" s="64"/>
      <c r="AC33" s="66"/>
      <c r="AD33" s="66"/>
      <c r="AE33" s="66"/>
      <c r="AF33" s="66"/>
      <c r="AG33" s="66"/>
      <c r="AH33" s="66"/>
      <c r="AI33" s="66"/>
      <c r="AJ33" s="67"/>
      <c r="AK33" s="64"/>
      <c r="AL33" s="64"/>
      <c r="AM33" s="54"/>
      <c r="AN33" s="54"/>
    </row>
    <row r="34" spans="2:40" s="6" customFormat="1" ht="22.5" x14ac:dyDescent="0.25">
      <c r="B34" s="18" t="s">
        <v>48</v>
      </c>
      <c r="C34" s="18" t="s">
        <v>149</v>
      </c>
      <c r="D34" s="18" t="s">
        <v>216</v>
      </c>
      <c r="E34" s="18" t="s">
        <v>217</v>
      </c>
      <c r="F34" s="18" t="s">
        <v>540</v>
      </c>
      <c r="G34" s="19">
        <v>1</v>
      </c>
      <c r="H34" s="30" t="s">
        <v>92</v>
      </c>
      <c r="I34" s="30" t="s">
        <v>203</v>
      </c>
      <c r="J34" s="30" t="s">
        <v>662</v>
      </c>
      <c r="K34" s="30" t="s">
        <v>322</v>
      </c>
      <c r="L34" s="30" t="s">
        <v>323</v>
      </c>
      <c r="M34" s="19" t="s">
        <v>86</v>
      </c>
      <c r="N34" s="30" t="s">
        <v>86</v>
      </c>
      <c r="O34" s="18" t="s">
        <v>86</v>
      </c>
      <c r="P34" s="18" t="s">
        <v>86</v>
      </c>
      <c r="Q34" s="18"/>
      <c r="R34" s="18" t="s">
        <v>321</v>
      </c>
      <c r="S34" s="18"/>
      <c r="T34" s="19"/>
      <c r="U34" s="62"/>
      <c r="V34" s="62"/>
      <c r="W34" s="62"/>
      <c r="X34" s="63"/>
      <c r="Y34" s="63"/>
      <c r="Z34" s="63"/>
      <c r="AA34" s="63"/>
      <c r="AB34" s="64"/>
      <c r="AC34" s="66"/>
      <c r="AD34" s="66"/>
      <c r="AE34" s="66"/>
      <c r="AF34" s="66"/>
      <c r="AG34" s="66"/>
      <c r="AH34" s="66"/>
      <c r="AI34" s="66"/>
      <c r="AJ34" s="67"/>
      <c r="AK34" s="64"/>
      <c r="AL34" s="64"/>
      <c r="AM34" s="54"/>
      <c r="AN34" s="54"/>
    </row>
    <row r="35" spans="2:40" s="6" customFormat="1" x14ac:dyDescent="0.25">
      <c r="B35" s="44" t="s">
        <v>407</v>
      </c>
      <c r="C35" s="44" t="s">
        <v>409</v>
      </c>
      <c r="D35" s="44" t="s">
        <v>410</v>
      </c>
      <c r="E35" s="44" t="s">
        <v>406</v>
      </c>
      <c r="F35" s="44" t="s">
        <v>316</v>
      </c>
      <c r="G35" s="7">
        <v>0.5</v>
      </c>
      <c r="H35" s="45" t="s">
        <v>92</v>
      </c>
      <c r="I35" s="45" t="s">
        <v>791</v>
      </c>
      <c r="J35" s="45" t="s">
        <v>411</v>
      </c>
      <c r="K35" s="45"/>
      <c r="L35" s="45"/>
      <c r="M35" s="7"/>
      <c r="N35" s="45" t="s">
        <v>86</v>
      </c>
      <c r="O35" s="44"/>
      <c r="P35" s="44"/>
      <c r="Q35" s="44"/>
      <c r="R35" s="44"/>
      <c r="S35" s="44" t="s">
        <v>412</v>
      </c>
      <c r="T35" s="7"/>
      <c r="U35" s="62"/>
      <c r="V35" s="62"/>
      <c r="W35" s="62"/>
      <c r="X35" s="63"/>
      <c r="Y35" s="63"/>
      <c r="Z35" s="63"/>
      <c r="AA35" s="63"/>
      <c r="AB35" s="64"/>
      <c r="AC35" s="66"/>
      <c r="AD35" s="66"/>
      <c r="AE35" s="66"/>
      <c r="AF35" s="66"/>
      <c r="AG35" s="66"/>
      <c r="AH35" s="66"/>
      <c r="AI35" s="66"/>
      <c r="AJ35" s="67"/>
      <c r="AK35" s="64"/>
      <c r="AL35" s="64"/>
      <c r="AM35" s="54"/>
      <c r="AN35" s="54"/>
    </row>
    <row r="36" spans="2:40" ht="22.5" x14ac:dyDescent="0.25">
      <c r="B36" s="18" t="s">
        <v>42</v>
      </c>
      <c r="C36" s="18" t="s">
        <v>556</v>
      </c>
      <c r="D36" s="18" t="s">
        <v>558</v>
      </c>
      <c r="E36" s="18"/>
      <c r="F36" s="18" t="s">
        <v>700</v>
      </c>
      <c r="G36" s="19">
        <v>3</v>
      </c>
      <c r="H36" s="30" t="s">
        <v>92</v>
      </c>
      <c r="I36" s="30" t="s">
        <v>203</v>
      </c>
      <c r="J36" s="30" t="s">
        <v>203</v>
      </c>
      <c r="K36" s="30" t="s">
        <v>575</v>
      </c>
      <c r="L36" s="30"/>
      <c r="M36" s="30"/>
      <c r="N36" s="30" t="s">
        <v>86</v>
      </c>
      <c r="O36" s="22"/>
      <c r="P36" s="22"/>
      <c r="Q36" s="18"/>
      <c r="R36" s="18" t="s">
        <v>148</v>
      </c>
      <c r="S36" s="18"/>
      <c r="T36" s="19"/>
      <c r="U36" s="62"/>
      <c r="V36" s="62"/>
      <c r="W36" s="62"/>
      <c r="X36" s="63"/>
      <c r="Y36" s="63"/>
      <c r="Z36" s="63"/>
      <c r="AA36" s="63"/>
      <c r="AB36" s="64"/>
      <c r="AC36" s="66"/>
      <c r="AD36" s="66"/>
      <c r="AE36" s="66"/>
      <c r="AF36" s="66"/>
      <c r="AG36" s="66"/>
      <c r="AH36" s="66"/>
      <c r="AI36" s="66"/>
      <c r="AJ36" s="67"/>
      <c r="AK36" s="64"/>
      <c r="AL36" s="64"/>
      <c r="AM36" s="54"/>
      <c r="AN36" s="54"/>
    </row>
    <row r="37" spans="2:40" x14ac:dyDescent="0.25">
      <c r="B37" s="4" t="s">
        <v>359</v>
      </c>
      <c r="C37" s="4" t="s">
        <v>363</v>
      </c>
      <c r="D37" s="4" t="s">
        <v>610</v>
      </c>
      <c r="E37" s="4"/>
      <c r="F37" s="4" t="s">
        <v>625</v>
      </c>
      <c r="G37" s="5">
        <v>0.5</v>
      </c>
      <c r="H37" s="16" t="s">
        <v>92</v>
      </c>
      <c r="I37" s="16" t="s">
        <v>122</v>
      </c>
      <c r="J37" s="16" t="s">
        <v>122</v>
      </c>
      <c r="K37" s="16"/>
      <c r="L37" s="16" t="s">
        <v>86</v>
      </c>
      <c r="M37" s="5">
        <v>0</v>
      </c>
      <c r="N37" s="16" t="s">
        <v>86</v>
      </c>
      <c r="O37" s="4" t="s">
        <v>86</v>
      </c>
      <c r="P37" s="4" t="s">
        <v>86</v>
      </c>
      <c r="Q37" s="4" t="s">
        <v>86</v>
      </c>
      <c r="R37" s="4" t="s">
        <v>86</v>
      </c>
      <c r="S37" s="4" t="s">
        <v>86</v>
      </c>
      <c r="T37" s="5"/>
      <c r="U37" s="62"/>
      <c r="V37" s="62"/>
      <c r="W37" s="62"/>
      <c r="X37" s="63"/>
      <c r="Y37" s="63"/>
      <c r="Z37" s="63"/>
      <c r="AA37" s="63"/>
      <c r="AB37" s="64"/>
      <c r="AC37" s="66"/>
      <c r="AD37" s="66"/>
      <c r="AE37" s="66"/>
      <c r="AF37" s="66"/>
      <c r="AG37" s="66"/>
      <c r="AH37" s="66"/>
      <c r="AI37" s="66"/>
      <c r="AJ37" s="67"/>
      <c r="AK37" s="64"/>
      <c r="AL37" s="64"/>
      <c r="AM37" s="54"/>
      <c r="AN37" s="54"/>
    </row>
    <row r="38" spans="2:40" s="6" customFormat="1" ht="22.5" x14ac:dyDescent="0.25">
      <c r="B38" s="44" t="s">
        <v>23</v>
      </c>
      <c r="C38" s="44" t="s">
        <v>1726</v>
      </c>
      <c r="D38" s="44" t="s">
        <v>110</v>
      </c>
      <c r="E38" s="44"/>
      <c r="F38" s="44" t="s">
        <v>107</v>
      </c>
      <c r="G38" s="7">
        <v>0</v>
      </c>
      <c r="H38" s="45" t="s">
        <v>92</v>
      </c>
      <c r="I38" s="45" t="s">
        <v>86</v>
      </c>
      <c r="J38" s="45" t="s">
        <v>110</v>
      </c>
      <c r="K38" s="45" t="s">
        <v>108</v>
      </c>
      <c r="L38" s="45"/>
      <c r="M38" s="7"/>
      <c r="N38" s="45" t="s">
        <v>86</v>
      </c>
      <c r="O38" s="44"/>
      <c r="P38" s="44"/>
      <c r="Q38" s="44"/>
      <c r="R38" s="44"/>
      <c r="S38" s="44" t="s">
        <v>416</v>
      </c>
      <c r="T38" s="7"/>
      <c r="U38" s="62"/>
      <c r="V38" s="62"/>
      <c r="W38" s="62"/>
      <c r="X38" s="63"/>
      <c r="Y38" s="63"/>
      <c r="Z38" s="63"/>
      <c r="AA38" s="63"/>
      <c r="AB38" s="64"/>
      <c r="AC38" s="66"/>
      <c r="AD38" s="66"/>
      <c r="AE38" s="66"/>
      <c r="AF38" s="66"/>
      <c r="AG38" s="66"/>
      <c r="AH38" s="66"/>
      <c r="AI38" s="66"/>
      <c r="AJ38" s="67"/>
      <c r="AK38" s="64"/>
      <c r="AL38" s="64"/>
      <c r="AM38" s="54"/>
      <c r="AN38" s="54"/>
    </row>
    <row r="39" spans="2:40" ht="22.5" x14ac:dyDescent="0.25">
      <c r="B39" s="4" t="s">
        <v>369</v>
      </c>
      <c r="C39" s="4" t="s">
        <v>218</v>
      </c>
      <c r="D39" s="4"/>
      <c r="E39" s="4"/>
      <c r="F39" s="4" t="s">
        <v>772</v>
      </c>
      <c r="G39" s="5">
        <f>+U39+V39</f>
        <v>0</v>
      </c>
      <c r="H39" s="16" t="s">
        <v>199</v>
      </c>
      <c r="I39" s="16" t="s">
        <v>122</v>
      </c>
      <c r="J39" s="16" t="s">
        <v>122</v>
      </c>
      <c r="K39" s="16"/>
      <c r="L39" s="16"/>
      <c r="M39" s="5"/>
      <c r="N39" s="16" t="s">
        <v>86</v>
      </c>
      <c r="O39" s="4"/>
      <c r="P39" s="4"/>
      <c r="Q39" s="4"/>
      <c r="R39" s="4" t="s">
        <v>151</v>
      </c>
      <c r="S39" s="4"/>
      <c r="T39" s="5"/>
      <c r="U39" s="62"/>
      <c r="V39" s="62"/>
      <c r="W39" s="63"/>
      <c r="X39" s="63"/>
      <c r="Y39" s="63"/>
      <c r="Z39" s="63"/>
      <c r="AA39" s="63"/>
      <c r="AB39" s="64"/>
      <c r="AC39" s="66"/>
      <c r="AD39" s="66"/>
      <c r="AE39" s="66"/>
      <c r="AF39" s="66"/>
      <c r="AG39" s="66"/>
      <c r="AH39" s="66"/>
      <c r="AI39" s="66"/>
      <c r="AJ39" s="67"/>
      <c r="AK39" s="64"/>
      <c r="AL39" s="64"/>
      <c r="AM39" s="54"/>
      <c r="AN39" s="54"/>
    </row>
    <row r="40" spans="2:40" s="20" customFormat="1" ht="22.5" x14ac:dyDescent="0.25">
      <c r="B40" s="44" t="s">
        <v>81</v>
      </c>
      <c r="C40" s="44" t="s">
        <v>171</v>
      </c>
      <c r="D40" s="44" t="s">
        <v>601</v>
      </c>
      <c r="E40" s="44" t="s">
        <v>131</v>
      </c>
      <c r="F40" s="44" t="s">
        <v>239</v>
      </c>
      <c r="G40" s="7"/>
      <c r="H40" s="45" t="s">
        <v>199</v>
      </c>
      <c r="I40" s="45" t="s">
        <v>240</v>
      </c>
      <c r="J40" s="45"/>
      <c r="K40" s="45"/>
      <c r="L40" s="45"/>
      <c r="M40" s="7"/>
      <c r="N40" s="45" t="s">
        <v>86</v>
      </c>
      <c r="O40" s="44"/>
      <c r="P40" s="44"/>
      <c r="Q40" s="44"/>
      <c r="R40" s="44"/>
      <c r="S40" s="44"/>
      <c r="T40" s="7"/>
      <c r="U40" s="62"/>
      <c r="V40" s="62"/>
      <c r="W40" s="62"/>
      <c r="X40" s="62"/>
      <c r="Y40" s="62"/>
      <c r="Z40" s="63"/>
      <c r="AA40" s="63"/>
      <c r="AB40" s="64"/>
      <c r="AC40" s="66"/>
      <c r="AD40" s="66"/>
      <c r="AE40" s="66"/>
      <c r="AF40" s="66"/>
      <c r="AG40" s="66"/>
      <c r="AH40" s="66"/>
      <c r="AI40" s="66"/>
      <c r="AJ40" s="67"/>
      <c r="AK40" s="64"/>
      <c r="AL40" s="64"/>
      <c r="AM40" s="54"/>
      <c r="AN40" s="54"/>
    </row>
    <row r="41" spans="2:40" x14ac:dyDescent="0.25">
      <c r="B41" s="44" t="s">
        <v>524</v>
      </c>
      <c r="C41" s="44" t="s">
        <v>602</v>
      </c>
      <c r="D41" s="44" t="s">
        <v>94</v>
      </c>
      <c r="E41" s="44" t="s">
        <v>12</v>
      </c>
      <c r="F41" s="44" t="s">
        <v>95</v>
      </c>
      <c r="G41" s="7">
        <v>2</v>
      </c>
      <c r="H41" s="45" t="s">
        <v>199</v>
      </c>
      <c r="I41" s="45" t="s">
        <v>789</v>
      </c>
      <c r="J41" s="45" t="s">
        <v>110</v>
      </c>
      <c r="K41" s="45" t="s">
        <v>526</v>
      </c>
      <c r="L41" s="45"/>
      <c r="M41" s="7"/>
      <c r="N41" s="45" t="s">
        <v>86</v>
      </c>
      <c r="O41" s="44"/>
      <c r="P41" s="44"/>
      <c r="Q41" s="44"/>
      <c r="R41" s="44" t="s">
        <v>117</v>
      </c>
      <c r="S41" s="44"/>
      <c r="T41" s="7"/>
      <c r="U41" s="62"/>
      <c r="V41" s="62"/>
      <c r="W41" s="62"/>
      <c r="X41" s="62"/>
      <c r="Y41" s="62"/>
      <c r="Z41" s="63"/>
      <c r="AA41" s="63"/>
      <c r="AB41" s="64"/>
      <c r="AC41" s="66"/>
      <c r="AD41" s="66"/>
      <c r="AE41" s="66"/>
      <c r="AF41" s="66"/>
      <c r="AG41" s="66"/>
      <c r="AH41" s="66"/>
      <c r="AI41" s="66"/>
      <c r="AJ41" s="67"/>
      <c r="AK41" s="64"/>
      <c r="AL41" s="64"/>
      <c r="AM41" s="54"/>
      <c r="AN41" s="54"/>
    </row>
    <row r="42" spans="2:40" s="6" customFormat="1" x14ac:dyDescent="0.25">
      <c r="B42" s="8" t="s">
        <v>566</v>
      </c>
      <c r="C42" s="8" t="s">
        <v>602</v>
      </c>
      <c r="D42" s="8" t="s">
        <v>94</v>
      </c>
      <c r="E42" s="8"/>
      <c r="F42" s="8" t="s">
        <v>95</v>
      </c>
      <c r="G42" s="9"/>
      <c r="H42" s="191" t="s">
        <v>199</v>
      </c>
      <c r="I42" s="191" t="s">
        <v>240</v>
      </c>
      <c r="J42" s="191" t="s">
        <v>240</v>
      </c>
      <c r="K42" s="191" t="s">
        <v>526</v>
      </c>
      <c r="L42" s="191"/>
      <c r="M42" s="9"/>
      <c r="N42" s="191" t="s">
        <v>86</v>
      </c>
      <c r="O42" s="8"/>
      <c r="P42" s="8"/>
      <c r="Q42" s="8"/>
      <c r="R42" s="8"/>
      <c r="S42" s="8"/>
      <c r="T42" s="9"/>
      <c r="U42" s="62"/>
      <c r="V42" s="62"/>
      <c r="W42" s="62"/>
      <c r="X42" s="62"/>
      <c r="Y42" s="62"/>
      <c r="Z42" s="63"/>
      <c r="AA42" s="63"/>
      <c r="AB42" s="64"/>
      <c r="AC42" s="66"/>
      <c r="AD42" s="66"/>
      <c r="AE42" s="66"/>
      <c r="AF42" s="66"/>
      <c r="AG42" s="66"/>
      <c r="AH42" s="66"/>
      <c r="AI42" s="66"/>
      <c r="AJ42" s="67"/>
      <c r="AK42" s="64"/>
      <c r="AL42" s="64"/>
      <c r="AM42" s="54"/>
      <c r="AN42" s="54"/>
    </row>
    <row r="43" spans="2:40" ht="33.75" x14ac:dyDescent="0.25">
      <c r="B43" s="8" t="s">
        <v>567</v>
      </c>
      <c r="C43" s="8" t="s">
        <v>333</v>
      </c>
      <c r="D43" s="8" t="s">
        <v>554</v>
      </c>
      <c r="E43" s="8"/>
      <c r="F43" s="8" t="s">
        <v>334</v>
      </c>
      <c r="G43" s="9"/>
      <c r="H43" s="191" t="s">
        <v>199</v>
      </c>
      <c r="I43" s="191" t="s">
        <v>240</v>
      </c>
      <c r="J43" s="191" t="s">
        <v>240</v>
      </c>
      <c r="K43" s="191" t="s">
        <v>335</v>
      </c>
      <c r="L43" s="191"/>
      <c r="M43" s="9"/>
      <c r="N43" s="191" t="s">
        <v>86</v>
      </c>
      <c r="O43" s="8"/>
      <c r="P43" s="8"/>
      <c r="Q43" s="8"/>
      <c r="R43" s="8"/>
      <c r="S43" s="8"/>
      <c r="T43" s="9"/>
      <c r="U43" s="62"/>
      <c r="V43" s="62"/>
      <c r="W43" s="62"/>
      <c r="X43" s="62"/>
      <c r="Y43" s="62"/>
      <c r="Z43" s="63"/>
      <c r="AA43" s="63"/>
      <c r="AB43" s="64"/>
      <c r="AC43" s="66"/>
      <c r="AD43" s="66"/>
      <c r="AE43" s="66"/>
      <c r="AF43" s="66"/>
      <c r="AG43" s="66"/>
      <c r="AH43" s="66"/>
      <c r="AI43" s="66"/>
      <c r="AJ43" s="67"/>
      <c r="AK43" s="64"/>
      <c r="AL43" s="64"/>
      <c r="AM43" s="54"/>
      <c r="AN43" s="54"/>
    </row>
    <row r="44" spans="2:40" s="6" customFormat="1" ht="33.75" x14ac:dyDescent="0.25">
      <c r="B44" s="4" t="s">
        <v>529</v>
      </c>
      <c r="C44" s="4" t="s">
        <v>333</v>
      </c>
      <c r="D44" s="4" t="s">
        <v>554</v>
      </c>
      <c r="E44" s="4"/>
      <c r="F44" s="4" t="s">
        <v>334</v>
      </c>
      <c r="G44" s="5">
        <f>+U44+V44+W44+X44+Y44+Z44+AA44</f>
        <v>0</v>
      </c>
      <c r="H44" s="16" t="s">
        <v>389</v>
      </c>
      <c r="I44" s="16" t="s">
        <v>122</v>
      </c>
      <c r="J44" s="16" t="s">
        <v>122</v>
      </c>
      <c r="K44" s="16" t="s">
        <v>335</v>
      </c>
      <c r="L44" s="16"/>
      <c r="M44" s="5"/>
      <c r="N44" s="16" t="s">
        <v>86</v>
      </c>
      <c r="O44" s="4"/>
      <c r="P44" s="4"/>
      <c r="Q44" s="4"/>
      <c r="R44" s="4" t="s">
        <v>709</v>
      </c>
      <c r="S44" s="4"/>
      <c r="T44" s="5"/>
      <c r="U44" s="62"/>
      <c r="V44" s="62"/>
      <c r="W44" s="62"/>
      <c r="X44" s="62"/>
      <c r="Y44" s="62"/>
      <c r="Z44" s="62"/>
      <c r="AA44" s="62"/>
      <c r="AB44" s="64"/>
      <c r="AC44" s="66"/>
      <c r="AD44" s="66"/>
      <c r="AE44" s="66"/>
      <c r="AF44" s="66"/>
      <c r="AG44" s="66"/>
      <c r="AH44" s="66"/>
      <c r="AI44" s="66"/>
      <c r="AJ44" s="67"/>
      <c r="AK44" s="62"/>
      <c r="AL44" s="64"/>
      <c r="AM44" s="54"/>
      <c r="AN44" s="54"/>
    </row>
    <row r="45" spans="2:40" s="6" customFormat="1" x14ac:dyDescent="0.25">
      <c r="B45" s="4" t="s">
        <v>525</v>
      </c>
      <c r="C45" s="4" t="s">
        <v>602</v>
      </c>
      <c r="D45" s="4" t="s">
        <v>94</v>
      </c>
      <c r="E45" s="4"/>
      <c r="F45" s="4" t="s">
        <v>621</v>
      </c>
      <c r="G45" s="5">
        <v>0.2</v>
      </c>
      <c r="H45" s="16" t="s">
        <v>91</v>
      </c>
      <c r="I45" s="16" t="s">
        <v>122</v>
      </c>
      <c r="J45" s="16" t="s">
        <v>122</v>
      </c>
      <c r="K45" s="16" t="s">
        <v>526</v>
      </c>
      <c r="L45" s="16" t="s">
        <v>622</v>
      </c>
      <c r="M45" s="5">
        <v>1</v>
      </c>
      <c r="N45" s="16" t="s">
        <v>86</v>
      </c>
      <c r="O45" s="4" t="s">
        <v>122</v>
      </c>
      <c r="P45" s="4"/>
      <c r="Q45" s="4"/>
      <c r="R45" s="4" t="s">
        <v>623</v>
      </c>
      <c r="S45" s="4"/>
      <c r="T45" s="5"/>
      <c r="U45" s="63"/>
      <c r="V45" s="63"/>
      <c r="W45" s="62"/>
      <c r="X45" s="62"/>
      <c r="Y45" s="62"/>
      <c r="Z45" s="63"/>
      <c r="AA45" s="63"/>
      <c r="AB45" s="64"/>
      <c r="AC45" s="66"/>
      <c r="AD45" s="66"/>
      <c r="AE45" s="66"/>
      <c r="AF45" s="66"/>
      <c r="AG45" s="66"/>
      <c r="AH45" s="66"/>
      <c r="AI45" s="66"/>
      <c r="AJ45" s="67"/>
      <c r="AK45" s="64"/>
      <c r="AL45" s="64"/>
      <c r="AM45" s="54"/>
      <c r="AN45" s="54"/>
    </row>
    <row r="46" spans="2:40" ht="45" x14ac:dyDescent="0.25">
      <c r="B46" s="18" t="s">
        <v>64</v>
      </c>
      <c r="C46" s="18" t="s">
        <v>223</v>
      </c>
      <c r="D46" s="18" t="s">
        <v>413</v>
      </c>
      <c r="E46" s="18" t="s">
        <v>607</v>
      </c>
      <c r="F46" s="18" t="s">
        <v>513</v>
      </c>
      <c r="G46" s="19">
        <v>2</v>
      </c>
      <c r="H46" s="30" t="s">
        <v>325</v>
      </c>
      <c r="I46" s="30" t="s">
        <v>203</v>
      </c>
      <c r="J46" s="30" t="s">
        <v>688</v>
      </c>
      <c r="K46" s="30" t="s">
        <v>157</v>
      </c>
      <c r="L46" s="45" t="s">
        <v>86</v>
      </c>
      <c r="M46" s="7">
        <v>0</v>
      </c>
      <c r="N46" s="45" t="s">
        <v>86</v>
      </c>
      <c r="O46" s="44" t="s">
        <v>789</v>
      </c>
      <c r="P46" s="44" t="s">
        <v>86</v>
      </c>
      <c r="Q46" s="44" t="s">
        <v>86</v>
      </c>
      <c r="R46" s="44"/>
      <c r="S46" s="44" t="s">
        <v>86</v>
      </c>
      <c r="T46" s="21"/>
      <c r="U46" s="68"/>
      <c r="V46" s="68"/>
      <c r="W46" s="68"/>
      <c r="X46" s="68"/>
      <c r="Y46" s="68"/>
      <c r="Z46" s="68"/>
      <c r="AA46" s="68"/>
      <c r="AB46" s="64"/>
      <c r="AC46" s="66"/>
      <c r="AD46" s="66"/>
      <c r="AE46" s="66"/>
      <c r="AF46" s="66"/>
      <c r="AG46" s="66"/>
      <c r="AH46" s="66"/>
      <c r="AI46" s="66"/>
      <c r="AJ46" s="67"/>
      <c r="AK46" s="62"/>
      <c r="AL46" s="64"/>
      <c r="AM46" s="54"/>
      <c r="AN46" s="54"/>
    </row>
    <row r="47" spans="2:40" s="6" customFormat="1" x14ac:dyDescent="0.25">
      <c r="B47" s="50" t="s">
        <v>78</v>
      </c>
      <c r="C47" s="44" t="s">
        <v>120</v>
      </c>
      <c r="D47" s="44" t="s">
        <v>579</v>
      </c>
      <c r="E47" s="44"/>
      <c r="F47" s="44" t="s">
        <v>100</v>
      </c>
      <c r="G47" s="7">
        <v>0</v>
      </c>
      <c r="H47" s="45" t="s">
        <v>96</v>
      </c>
      <c r="I47" s="45" t="s">
        <v>86</v>
      </c>
      <c r="J47" s="45" t="s">
        <v>97</v>
      </c>
      <c r="K47" s="45" t="s">
        <v>101</v>
      </c>
      <c r="L47" s="45" t="s">
        <v>86</v>
      </c>
      <c r="M47" s="7" t="s">
        <v>86</v>
      </c>
      <c r="N47" s="45" t="s">
        <v>86</v>
      </c>
      <c r="O47" s="44" t="s">
        <v>86</v>
      </c>
      <c r="P47" s="44" t="s">
        <v>86</v>
      </c>
      <c r="Q47" s="44" t="s">
        <v>86</v>
      </c>
      <c r="R47" s="44" t="s">
        <v>86</v>
      </c>
      <c r="S47" s="44" t="s">
        <v>86</v>
      </c>
      <c r="T47" s="7"/>
      <c r="U47" s="63"/>
      <c r="V47" s="63"/>
      <c r="W47" s="63"/>
      <c r="X47" s="63"/>
      <c r="Y47" s="63"/>
      <c r="Z47" s="63"/>
      <c r="AA47" s="63"/>
      <c r="AB47" s="64"/>
      <c r="AC47" s="66"/>
      <c r="AD47" s="66"/>
      <c r="AE47" s="66"/>
      <c r="AF47" s="66"/>
      <c r="AG47" s="66"/>
      <c r="AH47" s="66"/>
      <c r="AI47" s="66"/>
      <c r="AJ47" s="67"/>
      <c r="AK47" s="64"/>
      <c r="AL47" s="64"/>
      <c r="AM47" s="54"/>
      <c r="AN47" s="54"/>
    </row>
    <row r="48" spans="2:40" s="6" customFormat="1" ht="22.5" x14ac:dyDescent="0.25">
      <c r="B48" s="215" t="s">
        <v>33</v>
      </c>
      <c r="C48" s="216" t="s">
        <v>281</v>
      </c>
      <c r="D48" s="14" t="s">
        <v>282</v>
      </c>
      <c r="E48" s="45" t="s">
        <v>280</v>
      </c>
      <c r="F48" s="14" t="s">
        <v>100</v>
      </c>
      <c r="G48" s="7">
        <v>0</v>
      </c>
      <c r="H48" s="45" t="s">
        <v>96</v>
      </c>
      <c r="I48" s="45" t="s">
        <v>86</v>
      </c>
      <c r="J48" s="45" t="s">
        <v>97</v>
      </c>
      <c r="K48" s="45" t="s">
        <v>109</v>
      </c>
      <c r="L48" s="45" t="s">
        <v>86</v>
      </c>
      <c r="M48" s="7">
        <v>0</v>
      </c>
      <c r="N48" s="45" t="s">
        <v>86</v>
      </c>
      <c r="O48" s="44" t="s">
        <v>86</v>
      </c>
      <c r="P48" s="44" t="s">
        <v>86</v>
      </c>
      <c r="Q48" s="44" t="s">
        <v>86</v>
      </c>
      <c r="R48" s="44" t="s">
        <v>86</v>
      </c>
      <c r="S48" s="44" t="s">
        <v>86</v>
      </c>
      <c r="T48" s="7"/>
      <c r="U48" s="63"/>
      <c r="V48" s="63"/>
      <c r="W48" s="63"/>
      <c r="X48" s="63"/>
      <c r="Y48" s="63"/>
      <c r="Z48" s="63"/>
      <c r="AA48" s="63"/>
      <c r="AB48" s="64"/>
      <c r="AC48" s="66"/>
      <c r="AD48" s="66"/>
      <c r="AE48" s="66"/>
      <c r="AF48" s="66"/>
      <c r="AG48" s="66"/>
      <c r="AH48" s="66"/>
      <c r="AI48" s="66"/>
      <c r="AJ48" s="67"/>
      <c r="AK48" s="64"/>
      <c r="AL48" s="64"/>
      <c r="AM48" s="54"/>
      <c r="AN48" s="54"/>
    </row>
    <row r="49" spans="2:40" s="6" customFormat="1" x14ac:dyDescent="0.25">
      <c r="B49" s="49" t="s">
        <v>15</v>
      </c>
      <c r="C49" s="4" t="s">
        <v>10</v>
      </c>
      <c r="D49" s="4"/>
      <c r="E49" s="4"/>
      <c r="F49" s="4" t="s">
        <v>86</v>
      </c>
      <c r="G49" s="5">
        <v>0</v>
      </c>
      <c r="H49" s="16">
        <v>2015</v>
      </c>
      <c r="I49" s="16" t="s">
        <v>122</v>
      </c>
      <c r="J49" s="16" t="s">
        <v>86</v>
      </c>
      <c r="K49" s="16" t="s">
        <v>86</v>
      </c>
      <c r="L49" s="16" t="s">
        <v>121</v>
      </c>
      <c r="M49" s="5">
        <v>172.3</v>
      </c>
      <c r="N49" s="16" t="s">
        <v>89</v>
      </c>
      <c r="O49" s="4" t="s">
        <v>608</v>
      </c>
      <c r="P49" s="4" t="s">
        <v>122</v>
      </c>
      <c r="Q49" s="4" t="s">
        <v>123</v>
      </c>
      <c r="R49" s="4" t="s">
        <v>637</v>
      </c>
      <c r="S49" s="4" t="s">
        <v>638</v>
      </c>
      <c r="T49" s="52"/>
      <c r="U49" s="63"/>
      <c r="V49" s="63"/>
      <c r="W49" s="63"/>
      <c r="X49" s="63"/>
      <c r="Y49" s="63"/>
      <c r="Z49" s="63"/>
      <c r="AA49" s="63"/>
      <c r="AB49" s="64"/>
      <c r="AC49" s="65"/>
      <c r="AD49" s="65"/>
      <c r="AE49" s="65"/>
      <c r="AF49" s="66"/>
      <c r="AG49" s="66"/>
      <c r="AH49" s="66"/>
      <c r="AI49" s="66"/>
      <c r="AJ49" s="67"/>
      <c r="AK49" s="64"/>
      <c r="AL49" s="64"/>
      <c r="AM49" s="54"/>
      <c r="AN49" s="54"/>
    </row>
    <row r="50" spans="2:40" s="6" customFormat="1" ht="22.5" x14ac:dyDescent="0.25">
      <c r="B50" s="50" t="s">
        <v>499</v>
      </c>
      <c r="C50" s="50" t="s">
        <v>1724</v>
      </c>
      <c r="D50" s="44" t="s">
        <v>485</v>
      </c>
      <c r="E50" s="44"/>
      <c r="F50" s="44"/>
      <c r="G50" s="7"/>
      <c r="H50" s="45">
        <v>2015</v>
      </c>
      <c r="I50" s="45" t="s">
        <v>789</v>
      </c>
      <c r="J50" s="45" t="s">
        <v>110</v>
      </c>
      <c r="K50" s="45"/>
      <c r="L50" s="45" t="s">
        <v>200</v>
      </c>
      <c r="M50" s="7">
        <v>10</v>
      </c>
      <c r="N50" s="45" t="s">
        <v>88</v>
      </c>
      <c r="O50" s="44" t="s">
        <v>789</v>
      </c>
      <c r="P50" s="44" t="s">
        <v>110</v>
      </c>
      <c r="Q50" s="44"/>
      <c r="R50" s="44"/>
      <c r="S50" s="44"/>
      <c r="T50" s="7"/>
      <c r="U50" s="63"/>
      <c r="V50" s="63"/>
      <c r="W50" s="63"/>
      <c r="X50" s="63"/>
      <c r="Y50" s="63"/>
      <c r="Z50" s="63"/>
      <c r="AA50" s="63"/>
      <c r="AB50" s="64"/>
      <c r="AC50" s="65"/>
      <c r="AD50" s="65"/>
      <c r="AE50" s="66"/>
      <c r="AF50" s="66"/>
      <c r="AG50" s="66"/>
      <c r="AH50" s="66"/>
      <c r="AI50" s="66"/>
      <c r="AJ50" s="67"/>
      <c r="AK50" s="64"/>
      <c r="AL50" s="64"/>
      <c r="AM50" s="54"/>
      <c r="AN50" s="54"/>
    </row>
    <row r="51" spans="2:40" s="6" customFormat="1" x14ac:dyDescent="0.25">
      <c r="B51" s="212" t="s">
        <v>77</v>
      </c>
      <c r="C51" s="212" t="s">
        <v>255</v>
      </c>
      <c r="D51" s="18" t="s">
        <v>256</v>
      </c>
      <c r="E51" s="18"/>
      <c r="F51" s="21"/>
      <c r="G51" s="19"/>
      <c r="H51" s="30" t="s">
        <v>86</v>
      </c>
      <c r="I51" s="30"/>
      <c r="J51" s="30"/>
      <c r="K51" s="30" t="s">
        <v>257</v>
      </c>
      <c r="L51" s="30" t="s">
        <v>258</v>
      </c>
      <c r="M51" s="19">
        <v>0.8</v>
      </c>
      <c r="N51" s="30" t="s">
        <v>88</v>
      </c>
      <c r="O51" s="18" t="s">
        <v>90</v>
      </c>
      <c r="P51" s="18" t="s">
        <v>203</v>
      </c>
      <c r="Q51" s="18" t="s">
        <v>233</v>
      </c>
      <c r="R51" s="18"/>
      <c r="S51" s="18"/>
      <c r="T51" s="19"/>
      <c r="U51" s="63"/>
      <c r="V51" s="63"/>
      <c r="W51" s="63"/>
      <c r="X51" s="63"/>
      <c r="Y51" s="63"/>
      <c r="Z51" s="63"/>
      <c r="AA51" s="63"/>
      <c r="AB51" s="64"/>
      <c r="AC51" s="65"/>
      <c r="AD51" s="65"/>
      <c r="AE51" s="66"/>
      <c r="AF51" s="66"/>
      <c r="AG51" s="66"/>
      <c r="AH51" s="66"/>
      <c r="AI51" s="66"/>
      <c r="AJ51" s="67"/>
      <c r="AK51" s="64"/>
      <c r="AL51" s="64"/>
      <c r="AM51" s="54"/>
      <c r="AN51" s="54"/>
    </row>
    <row r="52" spans="2:40" s="10" customFormat="1" x14ac:dyDescent="0.25">
      <c r="B52" s="4" t="s">
        <v>546</v>
      </c>
      <c r="C52" s="4" t="s">
        <v>635</v>
      </c>
      <c r="D52" s="4" t="s">
        <v>636</v>
      </c>
      <c r="E52" s="4"/>
      <c r="F52" s="4"/>
      <c r="G52" s="5">
        <f>+U52</f>
        <v>0</v>
      </c>
      <c r="H52" s="16" t="s">
        <v>88</v>
      </c>
      <c r="I52" s="16" t="s">
        <v>122</v>
      </c>
      <c r="J52" s="16" t="s">
        <v>122</v>
      </c>
      <c r="K52" s="16"/>
      <c r="L52" s="16" t="s">
        <v>172</v>
      </c>
      <c r="M52" s="5">
        <f>+AC52+AD52</f>
        <v>0</v>
      </c>
      <c r="N52" s="16" t="s">
        <v>88</v>
      </c>
      <c r="O52" s="4" t="s">
        <v>122</v>
      </c>
      <c r="P52" s="4" t="s">
        <v>122</v>
      </c>
      <c r="Q52" s="4"/>
      <c r="R52" s="4" t="s">
        <v>629</v>
      </c>
      <c r="S52" s="4"/>
      <c r="T52" s="5"/>
      <c r="U52" s="62"/>
      <c r="V52" s="62"/>
      <c r="W52" s="63"/>
      <c r="X52" s="63"/>
      <c r="Y52" s="63"/>
      <c r="Z52" s="63"/>
      <c r="AA52" s="63"/>
      <c r="AB52" s="64"/>
      <c r="AC52" s="65"/>
      <c r="AD52" s="65"/>
      <c r="AE52" s="66"/>
      <c r="AF52" s="66"/>
      <c r="AG52" s="66"/>
      <c r="AH52" s="66"/>
      <c r="AI52" s="66"/>
      <c r="AJ52" s="67"/>
      <c r="AK52" s="64"/>
      <c r="AL52" s="64"/>
      <c r="AM52" s="54"/>
      <c r="AN52" s="54"/>
    </row>
    <row r="53" spans="2:40" s="10" customFormat="1" x14ac:dyDescent="0.25">
      <c r="B53" s="13" t="s">
        <v>62</v>
      </c>
      <c r="C53" s="13" t="s">
        <v>150</v>
      </c>
      <c r="D53" s="4" t="s">
        <v>185</v>
      </c>
      <c r="E53" s="4"/>
      <c r="F53" s="4" t="s">
        <v>86</v>
      </c>
      <c r="G53" s="5">
        <v>0</v>
      </c>
      <c r="H53" s="16" t="s">
        <v>86</v>
      </c>
      <c r="I53" s="16" t="s">
        <v>86</v>
      </c>
      <c r="J53" s="16" t="s">
        <v>86</v>
      </c>
      <c r="K53" s="16" t="s">
        <v>157</v>
      </c>
      <c r="L53" s="16" t="s">
        <v>172</v>
      </c>
      <c r="M53" s="5">
        <f>+AC53+AD53+AE53</f>
        <v>0</v>
      </c>
      <c r="N53" s="16" t="s">
        <v>92</v>
      </c>
      <c r="O53" s="4" t="s">
        <v>122</v>
      </c>
      <c r="P53" s="4" t="s">
        <v>122</v>
      </c>
      <c r="Q53" s="4"/>
      <c r="R53" s="4"/>
      <c r="S53" s="4" t="s">
        <v>186</v>
      </c>
      <c r="T53" s="5"/>
      <c r="U53" s="63"/>
      <c r="V53" s="63"/>
      <c r="W53" s="63"/>
      <c r="X53" s="63"/>
      <c r="Y53" s="63"/>
      <c r="Z53" s="63"/>
      <c r="AA53" s="63"/>
      <c r="AB53" s="64"/>
      <c r="AC53" s="65"/>
      <c r="AD53" s="65"/>
      <c r="AE53" s="65"/>
      <c r="AF53" s="66"/>
      <c r="AG53" s="66"/>
      <c r="AH53" s="66"/>
      <c r="AI53" s="66"/>
      <c r="AJ53" s="67"/>
      <c r="AK53" s="64"/>
      <c r="AL53" s="64"/>
      <c r="AM53" s="54"/>
      <c r="AN53" s="54"/>
    </row>
    <row r="54" spans="2:40" x14ac:dyDescent="0.25">
      <c r="B54" s="4" t="s">
        <v>341</v>
      </c>
      <c r="C54" s="4" t="s">
        <v>604</v>
      </c>
      <c r="D54" s="4" t="s">
        <v>342</v>
      </c>
      <c r="E54" s="4"/>
      <c r="F54" s="4" t="s">
        <v>343</v>
      </c>
      <c r="G54" s="5">
        <f>+U54+V54+W54</f>
        <v>0</v>
      </c>
      <c r="H54" s="190" t="s">
        <v>92</v>
      </c>
      <c r="I54" s="16" t="s">
        <v>122</v>
      </c>
      <c r="J54" s="16" t="s">
        <v>122</v>
      </c>
      <c r="K54" s="16" t="s">
        <v>344</v>
      </c>
      <c r="L54" s="16" t="s">
        <v>172</v>
      </c>
      <c r="M54" s="5">
        <v>39.36</v>
      </c>
      <c r="N54" s="16" t="s">
        <v>92</v>
      </c>
      <c r="O54" s="4" t="s">
        <v>122</v>
      </c>
      <c r="P54" s="4" t="s">
        <v>122</v>
      </c>
      <c r="Q54" s="4"/>
      <c r="R54" s="4"/>
      <c r="S54" s="4" t="s">
        <v>644</v>
      </c>
      <c r="T54" s="5"/>
      <c r="U54" s="62"/>
      <c r="V54" s="62"/>
      <c r="W54" s="62"/>
      <c r="X54" s="63"/>
      <c r="Y54" s="63"/>
      <c r="Z54" s="63"/>
      <c r="AA54" s="63"/>
      <c r="AB54" s="64"/>
      <c r="AC54" s="65"/>
      <c r="AD54" s="65"/>
      <c r="AE54" s="65"/>
      <c r="AF54" s="66"/>
      <c r="AG54" s="66"/>
      <c r="AH54" s="66"/>
      <c r="AI54" s="66"/>
      <c r="AJ54" s="67"/>
      <c r="AK54" s="64"/>
      <c r="AL54" s="64"/>
      <c r="AM54" s="54"/>
      <c r="AN54" s="54"/>
    </row>
    <row r="55" spans="2:40" s="6" customFormat="1" ht="33.75" x14ac:dyDescent="0.25">
      <c r="B55" s="44" t="s">
        <v>447</v>
      </c>
      <c r="C55" s="44" t="s">
        <v>1724</v>
      </c>
      <c r="D55" s="44" t="s">
        <v>472</v>
      </c>
      <c r="E55" s="44"/>
      <c r="F55" s="44"/>
      <c r="G55" s="7"/>
      <c r="H55" s="45">
        <v>2015</v>
      </c>
      <c r="I55" s="45" t="s">
        <v>789</v>
      </c>
      <c r="J55" s="45" t="s">
        <v>110</v>
      </c>
      <c r="K55" s="45"/>
      <c r="L55" s="45" t="s">
        <v>200</v>
      </c>
      <c r="M55" s="7">
        <v>3.33</v>
      </c>
      <c r="N55" s="45" t="s">
        <v>1722</v>
      </c>
      <c r="O55" s="44" t="s">
        <v>789</v>
      </c>
      <c r="P55" s="44" t="s">
        <v>110</v>
      </c>
      <c r="Q55" s="44"/>
      <c r="R55" s="44"/>
      <c r="S55" s="44"/>
      <c r="T55" s="7"/>
      <c r="U55" s="63"/>
      <c r="V55" s="63"/>
      <c r="W55" s="63"/>
      <c r="X55" s="63"/>
      <c r="Y55" s="63"/>
      <c r="Z55" s="63"/>
      <c r="AA55" s="63"/>
      <c r="AB55" s="64"/>
      <c r="AC55" s="65"/>
      <c r="AD55" s="65"/>
      <c r="AE55" s="65"/>
      <c r="AF55" s="65"/>
      <c r="AG55" s="65"/>
      <c r="AH55" s="66"/>
      <c r="AI55" s="66"/>
      <c r="AJ55" s="67"/>
      <c r="AK55" s="64"/>
      <c r="AL55" s="64"/>
      <c r="AM55" s="54"/>
      <c r="AN55" s="54"/>
    </row>
    <row r="56" spans="2:40" s="6" customFormat="1" x14ac:dyDescent="0.25">
      <c r="B56" s="44" t="s">
        <v>55</v>
      </c>
      <c r="C56" s="44" t="s">
        <v>178</v>
      </c>
      <c r="D56" s="44"/>
      <c r="E56" s="44"/>
      <c r="F56" s="44" t="s">
        <v>651</v>
      </c>
      <c r="G56" s="7">
        <v>1</v>
      </c>
      <c r="H56" s="45" t="s">
        <v>92</v>
      </c>
      <c r="I56" s="45" t="s">
        <v>790</v>
      </c>
      <c r="J56" s="45" t="s">
        <v>179</v>
      </c>
      <c r="K56" s="45"/>
      <c r="L56" s="45" t="s">
        <v>172</v>
      </c>
      <c r="M56" s="7">
        <v>4.66</v>
      </c>
      <c r="N56" s="45" t="s">
        <v>191</v>
      </c>
      <c r="O56" s="44" t="s">
        <v>790</v>
      </c>
      <c r="P56" s="44" t="s">
        <v>179</v>
      </c>
      <c r="Q56" s="44"/>
      <c r="R56" s="44" t="s">
        <v>652</v>
      </c>
      <c r="S56" s="44" t="s">
        <v>393</v>
      </c>
      <c r="T56" s="7"/>
      <c r="U56" s="62"/>
      <c r="V56" s="62"/>
      <c r="W56" s="62"/>
      <c r="X56" s="63"/>
      <c r="Y56" s="63"/>
      <c r="Z56" s="63"/>
      <c r="AA56" s="63"/>
      <c r="AB56" s="64"/>
      <c r="AC56" s="65"/>
      <c r="AD56" s="65"/>
      <c r="AE56" s="65"/>
      <c r="AF56" s="65"/>
      <c r="AG56" s="66"/>
      <c r="AH56" s="66"/>
      <c r="AI56" s="66"/>
      <c r="AJ56" s="67"/>
      <c r="AK56" s="64"/>
      <c r="AL56" s="64"/>
      <c r="AM56" s="54"/>
      <c r="AN56" s="54"/>
    </row>
    <row r="57" spans="2:40" s="6" customFormat="1" ht="45" x14ac:dyDescent="0.25">
      <c r="B57" s="44" t="s">
        <v>60</v>
      </c>
      <c r="C57" s="44" t="s">
        <v>403</v>
      </c>
      <c r="D57" s="44" t="s">
        <v>1778</v>
      </c>
      <c r="E57" s="44" t="s">
        <v>48</v>
      </c>
      <c r="F57" s="44" t="s">
        <v>284</v>
      </c>
      <c r="G57" s="7">
        <v>5.49</v>
      </c>
      <c r="H57" s="45" t="s">
        <v>757</v>
      </c>
      <c r="I57" s="45" t="s">
        <v>789</v>
      </c>
      <c r="J57" s="45" t="s">
        <v>110</v>
      </c>
      <c r="K57" s="45"/>
      <c r="L57" s="45"/>
      <c r="M57" s="7">
        <v>59.13</v>
      </c>
      <c r="N57" s="45" t="s">
        <v>758</v>
      </c>
      <c r="O57" s="44" t="s">
        <v>789</v>
      </c>
      <c r="P57" s="44" t="s">
        <v>110</v>
      </c>
      <c r="Q57" s="44"/>
      <c r="R57" s="44" t="s">
        <v>315</v>
      </c>
      <c r="S57" s="44" t="s">
        <v>756</v>
      </c>
      <c r="T57" s="7"/>
      <c r="U57" s="62"/>
      <c r="V57" s="62"/>
      <c r="W57" s="62"/>
      <c r="X57" s="63"/>
      <c r="Y57" s="63"/>
      <c r="Z57" s="63"/>
      <c r="AA57" s="63"/>
      <c r="AB57" s="64"/>
      <c r="AC57" s="65"/>
      <c r="AD57" s="65"/>
      <c r="AE57" s="65"/>
      <c r="AF57" s="65"/>
      <c r="AG57" s="65"/>
      <c r="AH57" s="65"/>
      <c r="AI57" s="65"/>
      <c r="AJ57" s="67"/>
      <c r="AK57" s="64"/>
      <c r="AL57" s="64"/>
      <c r="AM57" s="54"/>
      <c r="AN57" s="54"/>
    </row>
    <row r="58" spans="2:40" s="6" customFormat="1" ht="33.75" x14ac:dyDescent="0.25">
      <c r="B58" s="4" t="s">
        <v>406</v>
      </c>
      <c r="C58" s="4" t="s">
        <v>408</v>
      </c>
      <c r="D58" s="4" t="s">
        <v>744</v>
      </c>
      <c r="E58" s="4"/>
      <c r="F58" s="4" t="s">
        <v>316</v>
      </c>
      <c r="G58" s="5">
        <v>0.5</v>
      </c>
      <c r="H58" s="16" t="s">
        <v>92</v>
      </c>
      <c r="I58" s="16" t="s">
        <v>122</v>
      </c>
      <c r="J58" s="16" t="s">
        <v>122</v>
      </c>
      <c r="K58" s="16"/>
      <c r="L58" s="16" t="s">
        <v>196</v>
      </c>
      <c r="M58" s="5">
        <v>36.6</v>
      </c>
      <c r="N58" s="16" t="s">
        <v>385</v>
      </c>
      <c r="O58" s="4" t="s">
        <v>122</v>
      </c>
      <c r="P58" s="4" t="s">
        <v>122</v>
      </c>
      <c r="Q58" s="4"/>
      <c r="R58" s="4"/>
      <c r="S58" s="4" t="s">
        <v>614</v>
      </c>
      <c r="T58" s="5"/>
      <c r="U58" s="62"/>
      <c r="V58" s="62"/>
      <c r="W58" s="62"/>
      <c r="X58" s="63"/>
      <c r="Y58" s="63"/>
      <c r="Z58" s="63"/>
      <c r="AA58" s="63"/>
      <c r="AB58" s="64"/>
      <c r="AC58" s="65"/>
      <c r="AD58" s="65"/>
      <c r="AE58" s="65"/>
      <c r="AF58" s="65"/>
      <c r="AG58" s="65"/>
      <c r="AH58" s="65"/>
      <c r="AI58" s="66"/>
      <c r="AJ58" s="67"/>
      <c r="AK58" s="64"/>
      <c r="AL58" s="64"/>
      <c r="AM58" s="54"/>
      <c r="AN58" s="54"/>
    </row>
    <row r="59" spans="2:40" s="6" customFormat="1" x14ac:dyDescent="0.25">
      <c r="B59" s="44" t="s">
        <v>84</v>
      </c>
      <c r="C59" s="44" t="s">
        <v>247</v>
      </c>
      <c r="D59" s="44"/>
      <c r="E59" s="44" t="s">
        <v>85</v>
      </c>
      <c r="F59" s="44" t="s">
        <v>136</v>
      </c>
      <c r="G59" s="7">
        <v>0.1</v>
      </c>
      <c r="H59" s="45">
        <v>2016</v>
      </c>
      <c r="I59" s="45" t="s">
        <v>789</v>
      </c>
      <c r="J59" s="45" t="s">
        <v>110</v>
      </c>
      <c r="K59" s="45"/>
      <c r="L59" s="45" t="s">
        <v>172</v>
      </c>
      <c r="M59" s="7">
        <v>100</v>
      </c>
      <c r="N59" s="45" t="s">
        <v>389</v>
      </c>
      <c r="O59" s="44" t="s">
        <v>789</v>
      </c>
      <c r="P59" s="44" t="s">
        <v>110</v>
      </c>
      <c r="Q59" s="44"/>
      <c r="R59" s="25"/>
      <c r="S59" s="44"/>
      <c r="T59" s="7"/>
      <c r="U59" s="213"/>
      <c r="V59" s="214"/>
      <c r="W59" s="214"/>
      <c r="X59" s="63"/>
      <c r="Y59" s="63"/>
      <c r="Z59" s="63"/>
      <c r="AA59" s="63"/>
      <c r="AB59" s="64"/>
      <c r="AC59" s="218"/>
      <c r="AD59" s="65"/>
      <c r="AE59" s="65"/>
      <c r="AF59" s="65"/>
      <c r="AG59" s="65"/>
      <c r="AH59" s="65"/>
      <c r="AI59" s="65"/>
      <c r="AJ59" s="67"/>
      <c r="AK59" s="64"/>
      <c r="AL59" s="64"/>
      <c r="AM59" s="54"/>
      <c r="AN59" s="54"/>
    </row>
    <row r="60" spans="2:40" ht="45" x14ac:dyDescent="0.25">
      <c r="B60" s="44" t="s">
        <v>530</v>
      </c>
      <c r="C60" s="44" t="s">
        <v>674</v>
      </c>
      <c r="D60" s="44" t="s">
        <v>576</v>
      </c>
      <c r="E60" s="44" t="s">
        <v>527</v>
      </c>
      <c r="F60" s="44" t="s">
        <v>675</v>
      </c>
      <c r="G60" s="7"/>
      <c r="H60" s="45" t="s">
        <v>86</v>
      </c>
      <c r="I60" s="45"/>
      <c r="J60" s="45"/>
      <c r="K60" s="45"/>
      <c r="L60" s="45" t="s">
        <v>338</v>
      </c>
      <c r="M60" s="7">
        <f>+AC60+AD60+AE60+AF60+AG60+AH60+AI60</f>
        <v>0</v>
      </c>
      <c r="N60" s="45" t="s">
        <v>389</v>
      </c>
      <c r="O60" s="44" t="s">
        <v>90</v>
      </c>
      <c r="P60" s="44" t="s">
        <v>110</v>
      </c>
      <c r="Q60" s="44" t="s">
        <v>335</v>
      </c>
      <c r="R60" s="44"/>
      <c r="S60" s="44"/>
      <c r="T60" s="7"/>
      <c r="U60" s="63"/>
      <c r="V60" s="63"/>
      <c r="W60" s="63"/>
      <c r="X60" s="63"/>
      <c r="Y60" s="63"/>
      <c r="Z60" s="63"/>
      <c r="AA60" s="63"/>
      <c r="AB60" s="64"/>
      <c r="AC60" s="65"/>
      <c r="AD60" s="65"/>
      <c r="AE60" s="65"/>
      <c r="AF60" s="65"/>
      <c r="AG60" s="65"/>
      <c r="AH60" s="65"/>
      <c r="AI60" s="65"/>
      <c r="AJ60" s="67"/>
      <c r="AK60" s="64"/>
      <c r="AL60" s="65"/>
      <c r="AM60" s="54"/>
      <c r="AN60" s="54"/>
    </row>
    <row r="61" spans="2:40" x14ac:dyDescent="0.25">
      <c r="B61" s="44" t="s">
        <v>676</v>
      </c>
      <c r="C61" s="44" t="s">
        <v>646</v>
      </c>
      <c r="D61" s="44"/>
      <c r="E61" s="44"/>
      <c r="F61" s="44"/>
      <c r="G61" s="7"/>
      <c r="H61" s="45" t="s">
        <v>86</v>
      </c>
      <c r="I61" s="45"/>
      <c r="J61" s="45"/>
      <c r="K61" s="45"/>
      <c r="L61" s="45"/>
      <c r="M61" s="7">
        <f>+AC61+AD61+AE61+AF61+AG61+AH61+AI61</f>
        <v>0</v>
      </c>
      <c r="N61" s="45" t="s">
        <v>389</v>
      </c>
      <c r="O61" s="44" t="s">
        <v>90</v>
      </c>
      <c r="P61" s="44" t="s">
        <v>110</v>
      </c>
      <c r="Q61" s="44"/>
      <c r="R61" s="44"/>
      <c r="S61" s="44"/>
      <c r="T61" s="7"/>
      <c r="U61" s="63"/>
      <c r="V61" s="63"/>
      <c r="W61" s="63"/>
      <c r="X61" s="63"/>
      <c r="Y61" s="63"/>
      <c r="Z61" s="63"/>
      <c r="AA61" s="63"/>
      <c r="AB61" s="64"/>
      <c r="AC61" s="65"/>
      <c r="AD61" s="65"/>
      <c r="AE61" s="65"/>
      <c r="AF61" s="65"/>
      <c r="AG61" s="65"/>
      <c r="AH61" s="65"/>
      <c r="AI61" s="65"/>
      <c r="AJ61" s="67"/>
      <c r="AK61" s="64"/>
      <c r="AL61" s="65"/>
      <c r="AM61" s="54"/>
      <c r="AN61" s="54"/>
    </row>
    <row r="62" spans="2:40" x14ac:dyDescent="0.25">
      <c r="B62" s="44" t="s">
        <v>677</v>
      </c>
      <c r="C62" s="44" t="s">
        <v>647</v>
      </c>
      <c r="D62" s="44"/>
      <c r="E62" s="44"/>
      <c r="F62" s="44"/>
      <c r="G62" s="7"/>
      <c r="H62" s="45" t="s">
        <v>86</v>
      </c>
      <c r="I62" s="45"/>
      <c r="J62" s="45"/>
      <c r="K62" s="45"/>
      <c r="L62" s="45"/>
      <c r="M62" s="7">
        <f>+AC62+AD62+AE62+AF62+AG62+AH62+AI62</f>
        <v>0</v>
      </c>
      <c r="N62" s="45" t="s">
        <v>389</v>
      </c>
      <c r="O62" s="44" t="s">
        <v>90</v>
      </c>
      <c r="P62" s="44" t="s">
        <v>110</v>
      </c>
      <c r="Q62" s="44"/>
      <c r="R62" s="44"/>
      <c r="S62" s="44"/>
      <c r="T62" s="7"/>
      <c r="U62" s="63"/>
      <c r="V62" s="63"/>
      <c r="W62" s="63"/>
      <c r="X62" s="63"/>
      <c r="Y62" s="63"/>
      <c r="Z62" s="63"/>
      <c r="AA62" s="63"/>
      <c r="AB62" s="64"/>
      <c r="AC62" s="65"/>
      <c r="AD62" s="65"/>
      <c r="AE62" s="65"/>
      <c r="AF62" s="65"/>
      <c r="AG62" s="65"/>
      <c r="AH62" s="65"/>
      <c r="AI62" s="65"/>
      <c r="AJ62" s="67"/>
      <c r="AK62" s="64"/>
      <c r="AL62" s="65"/>
      <c r="AM62" s="54"/>
      <c r="AN62" s="54"/>
    </row>
    <row r="63" spans="2:40" x14ac:dyDescent="0.25">
      <c r="B63" s="44" t="s">
        <v>732</v>
      </c>
      <c r="C63" s="44" t="s">
        <v>1748</v>
      </c>
      <c r="D63" s="44"/>
      <c r="E63" s="44"/>
      <c r="F63" s="44"/>
      <c r="G63" s="7"/>
      <c r="H63" s="45" t="s">
        <v>86</v>
      </c>
      <c r="I63" s="45"/>
      <c r="J63" s="45"/>
      <c r="K63" s="45"/>
      <c r="L63" s="45"/>
      <c r="M63" s="7"/>
      <c r="N63" s="45" t="s">
        <v>389</v>
      </c>
      <c r="O63" s="44"/>
      <c r="P63" s="44"/>
      <c r="Q63" s="44"/>
      <c r="R63" s="44"/>
      <c r="S63" s="44"/>
      <c r="T63" s="7"/>
      <c r="U63" s="63"/>
      <c r="V63" s="63"/>
      <c r="W63" s="63"/>
      <c r="X63" s="63"/>
      <c r="Y63" s="63"/>
      <c r="Z63" s="63"/>
      <c r="AA63" s="63"/>
      <c r="AB63" s="64"/>
      <c r="AC63" s="65"/>
      <c r="AD63" s="65"/>
      <c r="AE63" s="65"/>
      <c r="AF63" s="65"/>
      <c r="AG63" s="65"/>
      <c r="AH63" s="65"/>
      <c r="AI63" s="65"/>
      <c r="AJ63" s="67"/>
      <c r="AK63" s="64"/>
      <c r="AL63" s="65"/>
      <c r="AM63" s="54"/>
      <c r="AN63" s="54"/>
    </row>
    <row r="64" spans="2:40" s="6" customFormat="1" x14ac:dyDescent="0.25">
      <c r="B64" s="44" t="s">
        <v>1747</v>
      </c>
      <c r="C64" s="44" t="s">
        <v>678</v>
      </c>
      <c r="D64" s="44"/>
      <c r="E64" s="44"/>
      <c r="F64" s="44"/>
      <c r="G64" s="7"/>
      <c r="H64" s="45" t="s">
        <v>86</v>
      </c>
      <c r="I64" s="45"/>
      <c r="J64" s="45"/>
      <c r="K64" s="45"/>
      <c r="L64" s="45"/>
      <c r="M64" s="7">
        <f>+AC64+AD64+AE64+AF64+AG64+AH64+AI64</f>
        <v>0</v>
      </c>
      <c r="N64" s="45" t="s">
        <v>389</v>
      </c>
      <c r="O64" s="44" t="s">
        <v>90</v>
      </c>
      <c r="P64" s="44" t="s">
        <v>110</v>
      </c>
      <c r="Q64" s="44" t="s">
        <v>335</v>
      </c>
      <c r="R64" s="15" t="s">
        <v>733</v>
      </c>
      <c r="S64" s="44"/>
      <c r="T64" s="7"/>
      <c r="U64" s="63"/>
      <c r="V64" s="63"/>
      <c r="W64" s="63"/>
      <c r="X64" s="63"/>
      <c r="Y64" s="63"/>
      <c r="Z64" s="63"/>
      <c r="AA64" s="63"/>
      <c r="AB64" s="64"/>
      <c r="AC64" s="65"/>
      <c r="AD64" s="65"/>
      <c r="AE64" s="65"/>
      <c r="AF64" s="65"/>
      <c r="AG64" s="65"/>
      <c r="AH64" s="65"/>
      <c r="AI64" s="65"/>
      <c r="AJ64" s="67"/>
      <c r="AK64" s="64"/>
      <c r="AL64" s="65"/>
      <c r="AM64" s="54"/>
      <c r="AN64" s="54"/>
    </row>
    <row r="65" spans="2:40" s="6" customFormat="1" ht="33.75" x14ac:dyDescent="0.25">
      <c r="B65" s="4" t="s">
        <v>531</v>
      </c>
      <c r="C65" s="4" t="s">
        <v>337</v>
      </c>
      <c r="D65" s="4" t="s">
        <v>643</v>
      </c>
      <c r="E65" s="4"/>
      <c r="F65" s="4"/>
      <c r="G65" s="5"/>
      <c r="H65" s="16" t="s">
        <v>86</v>
      </c>
      <c r="I65" s="16"/>
      <c r="J65" s="16"/>
      <c r="K65" s="16"/>
      <c r="L65" s="16" t="s">
        <v>338</v>
      </c>
      <c r="M65" s="5">
        <f>+AC65+AD65+AE65+AF65+AG65+AH65+AI65</f>
        <v>0</v>
      </c>
      <c r="N65" s="16" t="s">
        <v>389</v>
      </c>
      <c r="O65" s="4" t="s">
        <v>122</v>
      </c>
      <c r="P65" s="4" t="s">
        <v>122</v>
      </c>
      <c r="Q65" s="4" t="s">
        <v>335</v>
      </c>
      <c r="R65" s="4" t="s">
        <v>572</v>
      </c>
      <c r="S65" s="4" t="s">
        <v>603</v>
      </c>
      <c r="T65" s="5"/>
      <c r="U65" s="63"/>
      <c r="V65" s="63"/>
      <c r="W65" s="63"/>
      <c r="X65" s="63"/>
      <c r="Y65" s="63"/>
      <c r="Z65" s="63"/>
      <c r="AA65" s="63"/>
      <c r="AB65" s="64"/>
      <c r="AC65" s="65"/>
      <c r="AD65" s="65"/>
      <c r="AE65" s="65"/>
      <c r="AF65" s="65"/>
      <c r="AG65" s="65"/>
      <c r="AH65" s="65"/>
      <c r="AI65" s="65"/>
      <c r="AJ65" s="67"/>
      <c r="AK65" s="64"/>
      <c r="AL65" s="65"/>
      <c r="AM65" s="54"/>
      <c r="AN65" s="54"/>
    </row>
    <row r="66" spans="2:40" ht="33.75" x14ac:dyDescent="0.25">
      <c r="B66" s="8" t="s">
        <v>568</v>
      </c>
      <c r="C66" s="8" t="s">
        <v>337</v>
      </c>
      <c r="D66" s="8" t="s">
        <v>554</v>
      </c>
      <c r="E66" s="8"/>
      <c r="F66" s="8"/>
      <c r="G66" s="9"/>
      <c r="H66" s="191" t="s">
        <v>86</v>
      </c>
      <c r="I66" s="191"/>
      <c r="J66" s="191"/>
      <c r="K66" s="191"/>
      <c r="L66" s="191" t="s">
        <v>338</v>
      </c>
      <c r="M66" s="9"/>
      <c r="N66" s="191" t="s">
        <v>389</v>
      </c>
      <c r="O66" s="8" t="s">
        <v>240</v>
      </c>
      <c r="P66" s="8" t="s">
        <v>240</v>
      </c>
      <c r="Q66" s="8" t="s">
        <v>335</v>
      </c>
      <c r="R66" s="8"/>
      <c r="S66" s="8"/>
      <c r="T66" s="9"/>
      <c r="U66" s="63"/>
      <c r="V66" s="63"/>
      <c r="W66" s="63"/>
      <c r="X66" s="63"/>
      <c r="Y66" s="63"/>
      <c r="Z66" s="63"/>
      <c r="AA66" s="63"/>
      <c r="AB66" s="64"/>
      <c r="AC66" s="65"/>
      <c r="AD66" s="65"/>
      <c r="AE66" s="65"/>
      <c r="AF66" s="65"/>
      <c r="AG66" s="65"/>
      <c r="AH66" s="65"/>
      <c r="AI66" s="65"/>
      <c r="AJ66" s="67"/>
      <c r="AK66" s="64"/>
      <c r="AL66" s="64"/>
      <c r="AM66" s="54"/>
      <c r="AN66" s="54"/>
    </row>
    <row r="67" spans="2:40" s="20" customFormat="1" ht="22.5" x14ac:dyDescent="0.25">
      <c r="B67" s="4" t="s">
        <v>1727</v>
      </c>
      <c r="C67" s="4" t="s">
        <v>1731</v>
      </c>
      <c r="D67" s="4" t="s">
        <v>1730</v>
      </c>
      <c r="E67" s="4" t="str">
        <f>+B66</f>
        <v>Ro.43.3.3</v>
      </c>
      <c r="F67" s="4"/>
      <c r="G67" s="5"/>
      <c r="H67" s="16" t="s">
        <v>92</v>
      </c>
      <c r="I67" s="16"/>
      <c r="J67" s="16"/>
      <c r="K67" s="16"/>
      <c r="L67" s="16"/>
      <c r="M67" s="5"/>
      <c r="N67" s="16" t="s">
        <v>389</v>
      </c>
      <c r="O67" s="44"/>
      <c r="P67" s="44"/>
      <c r="Q67" s="44"/>
      <c r="R67" s="44"/>
      <c r="S67" s="44"/>
      <c r="T67" s="7"/>
      <c r="U67" s="62"/>
      <c r="V67" s="62"/>
      <c r="W67" s="62"/>
      <c r="X67" s="62"/>
      <c r="Y67" s="62"/>
      <c r="Z67" s="62"/>
      <c r="AA67" s="62"/>
      <c r="AB67" s="64"/>
      <c r="AC67" s="65"/>
      <c r="AD67" s="65"/>
      <c r="AE67" s="65"/>
      <c r="AF67" s="65"/>
      <c r="AG67" s="65"/>
      <c r="AH67" s="65"/>
      <c r="AI67" s="65"/>
      <c r="AJ67" s="67"/>
      <c r="AK67" s="64"/>
      <c r="AL67" s="64"/>
      <c r="AM67" s="54"/>
      <c r="AN67" s="54"/>
    </row>
    <row r="68" spans="2:40" ht="22.5" x14ac:dyDescent="0.25">
      <c r="B68" s="44" t="s">
        <v>1728</v>
      </c>
      <c r="C68" s="44" t="s">
        <v>1729</v>
      </c>
      <c r="D68" s="44" t="s">
        <v>110</v>
      </c>
      <c r="E68" s="44" t="str">
        <f>+B66</f>
        <v>Ro.43.3.3</v>
      </c>
      <c r="F68" s="44"/>
      <c r="G68" s="7"/>
      <c r="H68" s="45" t="s">
        <v>92</v>
      </c>
      <c r="I68" s="45"/>
      <c r="J68" s="45"/>
      <c r="K68" s="45"/>
      <c r="L68" s="45"/>
      <c r="M68" s="7"/>
      <c r="N68" s="45" t="s">
        <v>389</v>
      </c>
      <c r="O68" s="44"/>
      <c r="P68" s="44"/>
      <c r="Q68" s="44"/>
      <c r="R68" s="44"/>
      <c r="S68" s="44"/>
      <c r="T68" s="7"/>
      <c r="U68" s="62"/>
      <c r="V68" s="62"/>
      <c r="W68" s="62"/>
      <c r="X68" s="62"/>
      <c r="Y68" s="62"/>
      <c r="Z68" s="62"/>
      <c r="AA68" s="62"/>
      <c r="AB68" s="64"/>
      <c r="AC68" s="65"/>
      <c r="AD68" s="65"/>
      <c r="AE68" s="65"/>
      <c r="AF68" s="65"/>
      <c r="AG68" s="65"/>
      <c r="AH68" s="65"/>
      <c r="AI68" s="65"/>
      <c r="AJ68" s="67"/>
      <c r="AK68" s="64"/>
      <c r="AL68" s="64"/>
      <c r="AM68" s="54"/>
      <c r="AN68" s="54"/>
    </row>
    <row r="69" spans="2:40" s="6" customFormat="1" x14ac:dyDescent="0.25">
      <c r="B69" s="44" t="s">
        <v>212</v>
      </c>
      <c r="C69" s="44" t="s">
        <v>215</v>
      </c>
      <c r="D69" s="44" t="s">
        <v>347</v>
      </c>
      <c r="E69" s="44"/>
      <c r="F69" s="44" t="s">
        <v>346</v>
      </c>
      <c r="G69" s="7">
        <v>0.5</v>
      </c>
      <c r="H69" s="45" t="s">
        <v>92</v>
      </c>
      <c r="I69" s="45" t="s">
        <v>789</v>
      </c>
      <c r="J69" s="45" t="s">
        <v>110</v>
      </c>
      <c r="K69" s="45"/>
      <c r="L69" s="45" t="s">
        <v>172</v>
      </c>
      <c r="M69" s="7">
        <v>34.130000000000003</v>
      </c>
      <c r="N69" s="45" t="s">
        <v>668</v>
      </c>
      <c r="O69" s="44" t="s">
        <v>789</v>
      </c>
      <c r="P69" s="44" t="s">
        <v>110</v>
      </c>
      <c r="Q69" s="44"/>
      <c r="R69" s="15"/>
      <c r="S69" s="44" t="s">
        <v>661</v>
      </c>
      <c r="T69" s="7"/>
      <c r="U69" s="62"/>
      <c r="V69" s="62"/>
      <c r="W69" s="62"/>
      <c r="X69" s="63"/>
      <c r="Y69" s="63"/>
      <c r="Z69" s="63"/>
      <c r="AA69" s="63"/>
      <c r="AB69" s="64"/>
      <c r="AC69" s="65"/>
      <c r="AD69" s="65"/>
      <c r="AE69" s="65"/>
      <c r="AF69" s="65"/>
      <c r="AG69" s="65"/>
      <c r="AH69" s="65"/>
      <c r="AI69" s="65"/>
      <c r="AJ69" s="67"/>
      <c r="AK69" s="64"/>
      <c r="AL69" s="65"/>
      <c r="AM69" s="54"/>
      <c r="AN69" s="54"/>
    </row>
    <row r="70" spans="2:40" ht="22.5" x14ac:dyDescent="0.25">
      <c r="B70" s="4" t="s">
        <v>46</v>
      </c>
      <c r="C70" s="4" t="s">
        <v>154</v>
      </c>
      <c r="D70" s="4" t="s">
        <v>155</v>
      </c>
      <c r="E70" s="4"/>
      <c r="F70" s="4" t="s">
        <v>548</v>
      </c>
      <c r="G70" s="5">
        <f>+U70+V70+W70</f>
        <v>0</v>
      </c>
      <c r="H70" s="16" t="s">
        <v>92</v>
      </c>
      <c r="I70" s="16" t="s">
        <v>122</v>
      </c>
      <c r="J70" s="16" t="s">
        <v>122</v>
      </c>
      <c r="K70" s="16" t="s">
        <v>157</v>
      </c>
      <c r="L70" s="16" t="s">
        <v>172</v>
      </c>
      <c r="M70" s="5">
        <v>75.05</v>
      </c>
      <c r="N70" s="16" t="s">
        <v>668</v>
      </c>
      <c r="O70" s="4" t="s">
        <v>511</v>
      </c>
      <c r="P70" s="4" t="s">
        <v>511</v>
      </c>
      <c r="Q70" s="4" t="s">
        <v>380</v>
      </c>
      <c r="R70" s="49" t="s">
        <v>512</v>
      </c>
      <c r="S70" s="4" t="s">
        <v>349</v>
      </c>
      <c r="T70" s="5"/>
      <c r="U70" s="62"/>
      <c r="V70" s="62"/>
      <c r="W70" s="62"/>
      <c r="X70" s="63"/>
      <c r="Y70" s="63"/>
      <c r="Z70" s="63"/>
      <c r="AA70" s="63"/>
      <c r="AB70" s="64"/>
      <c r="AC70" s="65"/>
      <c r="AD70" s="65"/>
      <c r="AE70" s="65"/>
      <c r="AF70" s="65"/>
      <c r="AG70" s="65"/>
      <c r="AH70" s="66"/>
      <c r="AI70" s="66"/>
      <c r="AJ70" s="67"/>
      <c r="AK70" s="64"/>
      <c r="AL70" s="65"/>
      <c r="AM70" s="54"/>
      <c r="AN70" s="54"/>
    </row>
    <row r="71" spans="2:40" x14ac:dyDescent="0.25">
      <c r="B71" s="44" t="s">
        <v>72</v>
      </c>
      <c r="C71" s="44" t="s">
        <v>1732</v>
      </c>
      <c r="D71" s="44" t="s">
        <v>1774</v>
      </c>
      <c r="E71" s="44"/>
      <c r="F71" s="44" t="s">
        <v>320</v>
      </c>
      <c r="G71" s="7">
        <v>1</v>
      </c>
      <c r="H71" s="45" t="s">
        <v>191</v>
      </c>
      <c r="I71" s="45" t="s">
        <v>789</v>
      </c>
      <c r="J71" s="45" t="s">
        <v>110</v>
      </c>
      <c r="K71" s="45" t="s">
        <v>145</v>
      </c>
      <c r="L71" s="45"/>
      <c r="M71" s="7">
        <f>12.05*1.5</f>
        <v>18.075000000000003</v>
      </c>
      <c r="N71" s="45" t="s">
        <v>668</v>
      </c>
      <c r="O71" s="44" t="s">
        <v>789</v>
      </c>
      <c r="P71" s="44" t="s">
        <v>110</v>
      </c>
      <c r="Q71" s="44"/>
      <c r="R71" s="217" t="s">
        <v>592</v>
      </c>
      <c r="S71" s="44" t="s">
        <v>767</v>
      </c>
      <c r="T71" s="7"/>
      <c r="U71" s="62"/>
      <c r="V71" s="62"/>
      <c r="W71" s="62"/>
      <c r="X71" s="62"/>
      <c r="Y71" s="63"/>
      <c r="Z71" s="63"/>
      <c r="AA71" s="63"/>
      <c r="AB71" s="64"/>
      <c r="AC71" s="65"/>
      <c r="AD71" s="65"/>
      <c r="AE71" s="65"/>
      <c r="AF71" s="65"/>
      <c r="AG71" s="65"/>
      <c r="AH71" s="65"/>
      <c r="AI71" s="65"/>
      <c r="AJ71" s="67"/>
      <c r="AK71" s="64"/>
      <c r="AL71" s="65"/>
      <c r="AM71" s="54"/>
      <c r="AN71" s="54"/>
    </row>
    <row r="72" spans="2:40" x14ac:dyDescent="0.25">
      <c r="B72" s="4" t="s">
        <v>16</v>
      </c>
      <c r="C72" s="4" t="s">
        <v>357</v>
      </c>
      <c r="D72" s="4"/>
      <c r="E72" s="4"/>
      <c r="F72" s="4" t="s">
        <v>533</v>
      </c>
      <c r="G72" s="5">
        <f>+V72+W72+X72</f>
        <v>0</v>
      </c>
      <c r="H72" s="16" t="s">
        <v>663</v>
      </c>
      <c r="I72" s="16" t="s">
        <v>122</v>
      </c>
      <c r="J72" s="16" t="s">
        <v>122</v>
      </c>
      <c r="K72" s="16"/>
      <c r="L72" s="16" t="s">
        <v>126</v>
      </c>
      <c r="M72" s="5">
        <f>182.12-7.46</f>
        <v>174.66</v>
      </c>
      <c r="N72" s="16" t="s">
        <v>668</v>
      </c>
      <c r="O72" s="4" t="s">
        <v>142</v>
      </c>
      <c r="P72" s="4" t="s">
        <v>122</v>
      </c>
      <c r="Q72" s="4" t="s">
        <v>141</v>
      </c>
      <c r="R72" s="207"/>
      <c r="S72" s="4" t="s">
        <v>351</v>
      </c>
      <c r="T72" s="5"/>
      <c r="U72" s="63"/>
      <c r="V72" s="62"/>
      <c r="W72" s="62"/>
      <c r="X72" s="62"/>
      <c r="Y72" s="63"/>
      <c r="Z72" s="63"/>
      <c r="AA72" s="63"/>
      <c r="AB72" s="64"/>
      <c r="AC72" s="65"/>
      <c r="AD72" s="65"/>
      <c r="AE72" s="65"/>
      <c r="AF72" s="65"/>
      <c r="AG72" s="65"/>
      <c r="AH72" s="65"/>
      <c r="AI72" s="65"/>
      <c r="AJ72" s="67"/>
      <c r="AK72" s="64"/>
      <c r="AL72" s="65"/>
      <c r="AM72" s="54"/>
      <c r="AN72" s="54"/>
    </row>
    <row r="73" spans="2:40" s="47" customFormat="1" ht="45" x14ac:dyDescent="0.25">
      <c r="B73" s="4" t="s">
        <v>626</v>
      </c>
      <c r="C73" s="4" t="s">
        <v>627</v>
      </c>
      <c r="D73" s="4" t="s">
        <v>628</v>
      </c>
      <c r="E73" s="4"/>
      <c r="F73" s="4" t="s">
        <v>683</v>
      </c>
      <c r="G73" s="5">
        <f>+U73+V73+W73+X73</f>
        <v>0</v>
      </c>
      <c r="H73" s="16" t="s">
        <v>191</v>
      </c>
      <c r="I73" s="16" t="s">
        <v>122</v>
      </c>
      <c r="J73" s="16" t="s">
        <v>122</v>
      </c>
      <c r="K73" s="16" t="s">
        <v>86</v>
      </c>
      <c r="L73" s="16" t="s">
        <v>172</v>
      </c>
      <c r="M73" s="5">
        <f>6.5+5</f>
        <v>11.5</v>
      </c>
      <c r="N73" s="16" t="s">
        <v>630</v>
      </c>
      <c r="O73" s="4" t="s">
        <v>122</v>
      </c>
      <c r="P73" s="4" t="s">
        <v>122</v>
      </c>
      <c r="Q73" s="4"/>
      <c r="R73" s="4" t="s">
        <v>684</v>
      </c>
      <c r="S73" s="4" t="s">
        <v>685</v>
      </c>
      <c r="T73" s="5"/>
      <c r="U73" s="62"/>
      <c r="V73" s="62"/>
      <c r="W73" s="62"/>
      <c r="X73" s="62"/>
      <c r="Y73" s="63"/>
      <c r="Z73" s="63"/>
      <c r="AA73" s="63"/>
      <c r="AB73" s="64"/>
      <c r="AC73" s="65"/>
      <c r="AD73" s="65"/>
      <c r="AE73" s="65"/>
      <c r="AF73" s="65"/>
      <c r="AG73" s="65"/>
      <c r="AH73" s="65"/>
      <c r="AI73" s="65"/>
      <c r="AJ73" s="64"/>
      <c r="AK73" s="64"/>
      <c r="AL73" s="65"/>
      <c r="AM73" s="54"/>
      <c r="AN73" s="54"/>
    </row>
    <row r="74" spans="2:40" s="6" customFormat="1" x14ac:dyDescent="0.25">
      <c r="B74" s="13" t="s">
        <v>62</v>
      </c>
      <c r="C74" s="13" t="s">
        <v>150</v>
      </c>
      <c r="D74" s="4" t="s">
        <v>584</v>
      </c>
      <c r="E74" s="4"/>
      <c r="F74" s="4" t="s">
        <v>283</v>
      </c>
      <c r="G74" s="5">
        <f>+U74</f>
        <v>0</v>
      </c>
      <c r="H74" s="16">
        <v>2016</v>
      </c>
      <c r="I74" s="16" t="s">
        <v>122</v>
      </c>
      <c r="J74" s="16" t="s">
        <v>122</v>
      </c>
      <c r="K74" s="16" t="s">
        <v>157</v>
      </c>
      <c r="L74" s="16" t="s">
        <v>172</v>
      </c>
      <c r="M74" s="5">
        <v>33.04</v>
      </c>
      <c r="N74" s="16" t="s">
        <v>173</v>
      </c>
      <c r="O74" s="4" t="s">
        <v>122</v>
      </c>
      <c r="P74" s="4" t="s">
        <v>122</v>
      </c>
      <c r="Q74" s="11"/>
      <c r="R74" s="4"/>
      <c r="S74" s="4" t="s">
        <v>348</v>
      </c>
      <c r="T74" s="5"/>
      <c r="U74" s="62"/>
      <c r="V74" s="63"/>
      <c r="W74" s="63"/>
      <c r="X74" s="63"/>
      <c r="Y74" s="63"/>
      <c r="Z74" s="63"/>
      <c r="AA74" s="63"/>
      <c r="AB74" s="64"/>
      <c r="AC74" s="66"/>
      <c r="AD74" s="65"/>
      <c r="AE74" s="65"/>
      <c r="AF74" s="66"/>
      <c r="AG74" s="66"/>
      <c r="AH74" s="66"/>
      <c r="AI74" s="66"/>
      <c r="AJ74" s="67"/>
      <c r="AK74" s="64"/>
      <c r="AL74" s="64"/>
      <c r="AM74" s="54"/>
      <c r="AN74" s="54"/>
    </row>
    <row r="75" spans="2:40" x14ac:dyDescent="0.25">
      <c r="B75" s="18" t="s">
        <v>259</v>
      </c>
      <c r="C75" s="18" t="s">
        <v>260</v>
      </c>
      <c r="D75" s="18" t="s">
        <v>261</v>
      </c>
      <c r="E75" s="18"/>
      <c r="F75" s="22"/>
      <c r="G75" s="19"/>
      <c r="H75" s="30" t="s">
        <v>86</v>
      </c>
      <c r="I75" s="30"/>
      <c r="J75" s="30"/>
      <c r="K75" s="30" t="s">
        <v>262</v>
      </c>
      <c r="L75" s="30" t="s">
        <v>263</v>
      </c>
      <c r="M75" s="19">
        <v>1</v>
      </c>
      <c r="N75" s="30" t="s">
        <v>173</v>
      </c>
      <c r="O75" s="18" t="s">
        <v>90</v>
      </c>
      <c r="P75" s="18" t="s">
        <v>203</v>
      </c>
      <c r="Q75" s="18" t="s">
        <v>553</v>
      </c>
      <c r="R75" s="18"/>
      <c r="S75" s="18"/>
      <c r="T75" s="19"/>
      <c r="U75" s="63"/>
      <c r="V75" s="63"/>
      <c r="W75" s="63"/>
      <c r="X75" s="63"/>
      <c r="Y75" s="63"/>
      <c r="Z75" s="63"/>
      <c r="AA75" s="63"/>
      <c r="AB75" s="64"/>
      <c r="AC75" s="66"/>
      <c r="AD75" s="65"/>
      <c r="AE75" s="65"/>
      <c r="AF75" s="66"/>
      <c r="AG75" s="66"/>
      <c r="AH75" s="66"/>
      <c r="AI75" s="66"/>
      <c r="AJ75" s="67"/>
      <c r="AK75" s="64"/>
      <c r="AL75" s="64"/>
      <c r="AM75" s="54"/>
      <c r="AN75" s="54"/>
    </row>
    <row r="76" spans="2:40" s="6" customFormat="1" ht="22.5" x14ac:dyDescent="0.25">
      <c r="B76" s="44" t="s">
        <v>439</v>
      </c>
      <c r="C76" s="44" t="s">
        <v>1724</v>
      </c>
      <c r="D76" s="44" t="s">
        <v>464</v>
      </c>
      <c r="E76" s="44"/>
      <c r="F76" s="44" t="s">
        <v>737</v>
      </c>
      <c r="G76" s="7">
        <v>0.65</v>
      </c>
      <c r="H76" s="45" t="s">
        <v>88</v>
      </c>
      <c r="I76" s="45" t="s">
        <v>789</v>
      </c>
      <c r="J76" s="45" t="s">
        <v>110</v>
      </c>
      <c r="K76" s="45"/>
      <c r="L76" s="45" t="s">
        <v>200</v>
      </c>
      <c r="M76" s="7">
        <v>6.03</v>
      </c>
      <c r="N76" s="45" t="s">
        <v>173</v>
      </c>
      <c r="O76" s="44" t="s">
        <v>789</v>
      </c>
      <c r="P76" s="44" t="s">
        <v>110</v>
      </c>
      <c r="Q76" s="44"/>
      <c r="R76" s="44"/>
      <c r="S76" s="44"/>
      <c r="T76" s="7"/>
      <c r="U76" s="62"/>
      <c r="V76" s="62"/>
      <c r="W76" s="63"/>
      <c r="X76" s="63"/>
      <c r="Y76" s="63"/>
      <c r="Z76" s="63"/>
      <c r="AA76" s="63"/>
      <c r="AB76" s="64"/>
      <c r="AC76" s="66"/>
      <c r="AD76" s="65"/>
      <c r="AE76" s="65"/>
      <c r="AF76" s="66"/>
      <c r="AG76" s="66"/>
      <c r="AH76" s="66"/>
      <c r="AI76" s="66"/>
      <c r="AJ76" s="67"/>
      <c r="AK76" s="64"/>
      <c r="AL76" s="64"/>
      <c r="AM76" s="54"/>
      <c r="AN76" s="54"/>
    </row>
    <row r="77" spans="2:40" s="6" customFormat="1" ht="22.5" x14ac:dyDescent="0.25">
      <c r="B77" s="44" t="s">
        <v>1763</v>
      </c>
      <c r="C77" s="44" t="s">
        <v>1724</v>
      </c>
      <c r="D77" s="44" t="s">
        <v>743</v>
      </c>
      <c r="E77" s="44"/>
      <c r="F77" s="44" t="s">
        <v>284</v>
      </c>
      <c r="G77" s="7">
        <v>0.05</v>
      </c>
      <c r="H77" s="45">
        <v>2016</v>
      </c>
      <c r="I77" s="45" t="s">
        <v>789</v>
      </c>
      <c r="J77" s="45" t="s">
        <v>110</v>
      </c>
      <c r="K77" s="45"/>
      <c r="L77" s="45" t="s">
        <v>200</v>
      </c>
      <c r="M77" s="7">
        <v>2.54</v>
      </c>
      <c r="N77" s="45" t="s">
        <v>663</v>
      </c>
      <c r="O77" s="44" t="s">
        <v>789</v>
      </c>
      <c r="P77" s="44" t="s">
        <v>110</v>
      </c>
      <c r="Q77" s="44"/>
      <c r="R77" s="44"/>
      <c r="S77" s="44"/>
      <c r="T77" s="7"/>
      <c r="U77" s="63"/>
      <c r="V77" s="63"/>
      <c r="W77" s="63"/>
      <c r="X77" s="63"/>
      <c r="Y77" s="63"/>
      <c r="Z77" s="63"/>
      <c r="AA77" s="63"/>
      <c r="AB77" s="64"/>
      <c r="AC77" s="66"/>
      <c r="AD77" s="65"/>
      <c r="AE77" s="65"/>
      <c r="AF77" s="65"/>
      <c r="AG77" s="66"/>
      <c r="AH77" s="66"/>
      <c r="AI77" s="66"/>
      <c r="AJ77" s="67"/>
      <c r="AK77" s="64"/>
      <c r="AL77" s="64"/>
      <c r="AM77" s="54"/>
      <c r="AN77" s="54"/>
    </row>
    <row r="78" spans="2:40" s="6" customFormat="1" x14ac:dyDescent="0.25">
      <c r="B78" s="4" t="s">
        <v>505</v>
      </c>
      <c r="C78" s="4" t="s">
        <v>506</v>
      </c>
      <c r="D78" s="4"/>
      <c r="E78" s="4" t="s">
        <v>507</v>
      </c>
      <c r="F78" s="4"/>
      <c r="G78" s="5">
        <f>+U78</f>
        <v>0</v>
      </c>
      <c r="H78" s="16">
        <v>2016</v>
      </c>
      <c r="I78" s="16"/>
      <c r="J78" s="16"/>
      <c r="K78" s="16"/>
      <c r="L78" s="16" t="s">
        <v>532</v>
      </c>
      <c r="M78" s="5">
        <v>34</v>
      </c>
      <c r="N78" s="16" t="s">
        <v>111</v>
      </c>
      <c r="O78" s="4" t="s">
        <v>122</v>
      </c>
      <c r="P78" s="4" t="s">
        <v>122</v>
      </c>
      <c r="Q78" s="4"/>
      <c r="R78" s="4"/>
      <c r="S78" s="4" t="s">
        <v>582</v>
      </c>
      <c r="T78" s="4"/>
      <c r="U78" s="69"/>
      <c r="V78" s="63"/>
      <c r="W78" s="63"/>
      <c r="X78" s="63"/>
      <c r="Y78" s="63"/>
      <c r="Z78" s="63"/>
      <c r="AA78" s="63"/>
      <c r="AB78" s="64"/>
      <c r="AC78" s="66"/>
      <c r="AD78" s="71"/>
      <c r="AE78" s="65"/>
      <c r="AF78" s="65"/>
      <c r="AG78" s="65"/>
      <c r="AH78" s="66"/>
      <c r="AI78" s="66"/>
      <c r="AJ78" s="67"/>
      <c r="AK78" s="64"/>
      <c r="AL78" s="64"/>
      <c r="AM78" s="54"/>
      <c r="AN78" s="54"/>
    </row>
    <row r="79" spans="2:40" s="6" customFormat="1" x14ac:dyDescent="0.25">
      <c r="B79" s="4" t="s">
        <v>545</v>
      </c>
      <c r="C79" s="4" t="s">
        <v>370</v>
      </c>
      <c r="D79" s="4"/>
      <c r="E79" s="4"/>
      <c r="F79" s="4" t="s">
        <v>371</v>
      </c>
      <c r="G79" s="5">
        <f>+U79+V79+W79</f>
        <v>0</v>
      </c>
      <c r="H79" s="16" t="s">
        <v>92</v>
      </c>
      <c r="I79" s="16" t="s">
        <v>122</v>
      </c>
      <c r="J79" s="16" t="s">
        <v>122</v>
      </c>
      <c r="K79" s="16"/>
      <c r="L79" s="16" t="s">
        <v>172</v>
      </c>
      <c r="M79" s="5">
        <v>31.24</v>
      </c>
      <c r="N79" s="16" t="s">
        <v>111</v>
      </c>
      <c r="O79" s="4" t="s">
        <v>122</v>
      </c>
      <c r="P79" s="4" t="s">
        <v>122</v>
      </c>
      <c r="Q79" s="4"/>
      <c r="R79" s="4"/>
      <c r="S79" s="4" t="s">
        <v>372</v>
      </c>
      <c r="T79" s="5"/>
      <c r="U79" s="62"/>
      <c r="V79" s="62"/>
      <c r="W79" s="62"/>
      <c r="X79" s="63"/>
      <c r="Y79" s="63"/>
      <c r="Z79" s="63"/>
      <c r="AA79" s="63"/>
      <c r="AB79" s="64"/>
      <c r="AC79" s="66"/>
      <c r="AD79" s="65"/>
      <c r="AE79" s="65"/>
      <c r="AF79" s="65"/>
      <c r="AG79" s="65"/>
      <c r="AH79" s="66"/>
      <c r="AI79" s="66"/>
      <c r="AJ79" s="67"/>
      <c r="AK79" s="64"/>
      <c r="AL79" s="64"/>
      <c r="AM79" s="54"/>
      <c r="AN79" s="54"/>
    </row>
    <row r="80" spans="2:40" ht="22.5" x14ac:dyDescent="0.25">
      <c r="B80" s="44" t="s">
        <v>428</v>
      </c>
      <c r="C80" s="44" t="s">
        <v>1724</v>
      </c>
      <c r="D80" s="44" t="s">
        <v>496</v>
      </c>
      <c r="E80" s="44"/>
      <c r="F80" s="44" t="s">
        <v>284</v>
      </c>
      <c r="G80" s="7">
        <v>0.48</v>
      </c>
      <c r="H80" s="45" t="s">
        <v>199</v>
      </c>
      <c r="I80" s="45" t="s">
        <v>789</v>
      </c>
      <c r="J80" s="45" t="s">
        <v>110</v>
      </c>
      <c r="K80" s="45"/>
      <c r="L80" s="45" t="s">
        <v>200</v>
      </c>
      <c r="M80" s="7">
        <v>6.87</v>
      </c>
      <c r="N80" s="45" t="s">
        <v>289</v>
      </c>
      <c r="O80" s="44" t="s">
        <v>789</v>
      </c>
      <c r="P80" s="44" t="s">
        <v>110</v>
      </c>
      <c r="Q80" s="44"/>
      <c r="R80" s="44"/>
      <c r="S80" s="44"/>
      <c r="T80" s="7"/>
      <c r="U80" s="62"/>
      <c r="V80" s="62"/>
      <c r="W80" s="62"/>
      <c r="X80" s="62"/>
      <c r="Y80" s="62"/>
      <c r="Z80" s="63"/>
      <c r="AA80" s="63"/>
      <c r="AB80" s="64"/>
      <c r="AC80" s="66"/>
      <c r="AD80" s="65"/>
      <c r="AE80" s="65"/>
      <c r="AF80" s="65"/>
      <c r="AG80" s="65"/>
      <c r="AH80" s="65"/>
      <c r="AI80" s="65"/>
      <c r="AJ80" s="67"/>
      <c r="AK80" s="64"/>
      <c r="AL80" s="64"/>
      <c r="AM80" s="54"/>
      <c r="AN80" s="54"/>
    </row>
    <row r="81" spans="1:40" s="6" customFormat="1" ht="22.5" x14ac:dyDescent="0.25">
      <c r="B81" s="44" t="s">
        <v>71</v>
      </c>
      <c r="C81" s="44" t="s">
        <v>1733</v>
      </c>
      <c r="D81" s="44" t="s">
        <v>1775</v>
      </c>
      <c r="E81" s="44" t="s">
        <v>42</v>
      </c>
      <c r="F81" s="44" t="s">
        <v>320</v>
      </c>
      <c r="G81" s="7">
        <f>0.25*1.5</f>
        <v>0.375</v>
      </c>
      <c r="H81" s="45" t="s">
        <v>199</v>
      </c>
      <c r="I81" s="45" t="s">
        <v>789</v>
      </c>
      <c r="J81" s="45" t="s">
        <v>110</v>
      </c>
      <c r="K81" s="45" t="s">
        <v>294</v>
      </c>
      <c r="L81" s="45" t="s">
        <v>176</v>
      </c>
      <c r="M81" s="7">
        <f>6.32*1.5</f>
        <v>9.48</v>
      </c>
      <c r="N81" s="45" t="s">
        <v>618</v>
      </c>
      <c r="O81" s="44" t="s">
        <v>789</v>
      </c>
      <c r="P81" s="44" t="s">
        <v>110</v>
      </c>
      <c r="Q81" s="44"/>
      <c r="R81" s="44" t="s">
        <v>702</v>
      </c>
      <c r="S81" s="44" t="s">
        <v>766</v>
      </c>
      <c r="T81" s="7"/>
      <c r="U81" s="62"/>
      <c r="V81" s="62"/>
      <c r="W81" s="62"/>
      <c r="X81" s="62"/>
      <c r="Y81" s="62"/>
      <c r="Z81" s="63"/>
      <c r="AA81" s="63"/>
      <c r="AB81" s="64"/>
      <c r="AC81" s="66"/>
      <c r="AD81" s="65"/>
      <c r="AE81" s="65"/>
      <c r="AF81" s="65"/>
      <c r="AG81" s="65"/>
      <c r="AH81" s="65"/>
      <c r="AI81" s="65"/>
      <c r="AJ81" s="67"/>
      <c r="AK81" s="63"/>
      <c r="AL81" s="65"/>
      <c r="AM81" s="57"/>
      <c r="AN81" s="60"/>
    </row>
    <row r="82" spans="1:40" s="6" customFormat="1" x14ac:dyDescent="0.25">
      <c r="B82" s="4" t="s">
        <v>382</v>
      </c>
      <c r="C82" s="4" t="s">
        <v>193</v>
      </c>
      <c r="D82" s="4" t="s">
        <v>207</v>
      </c>
      <c r="E82" s="4" t="s">
        <v>42</v>
      </c>
      <c r="F82" s="4" t="s">
        <v>340</v>
      </c>
      <c r="G82" s="5">
        <f>+U82+V82+W82+X82+Y82</f>
        <v>0</v>
      </c>
      <c r="H82" s="16" t="s">
        <v>199</v>
      </c>
      <c r="I82" s="16" t="s">
        <v>122</v>
      </c>
      <c r="J82" s="16" t="s">
        <v>122</v>
      </c>
      <c r="K82" s="16" t="s">
        <v>86</v>
      </c>
      <c r="L82" s="16" t="s">
        <v>172</v>
      </c>
      <c r="M82" s="5">
        <f>151.33*1.22</f>
        <v>184.62260000000001</v>
      </c>
      <c r="N82" s="16" t="s">
        <v>618</v>
      </c>
      <c r="O82" s="4" t="s">
        <v>122</v>
      </c>
      <c r="P82" s="4" t="s">
        <v>122</v>
      </c>
      <c r="Q82" s="4"/>
      <c r="R82" s="4"/>
      <c r="S82" s="4" t="s">
        <v>642</v>
      </c>
      <c r="T82" s="5"/>
      <c r="U82" s="62"/>
      <c r="V82" s="62"/>
      <c r="W82" s="62"/>
      <c r="X82" s="62"/>
      <c r="Y82" s="62"/>
      <c r="Z82" s="63"/>
      <c r="AA82" s="63"/>
      <c r="AB82" s="64"/>
      <c r="AC82" s="66"/>
      <c r="AD82" s="65"/>
      <c r="AE82" s="65"/>
      <c r="AF82" s="65"/>
      <c r="AG82" s="65"/>
      <c r="AH82" s="65"/>
      <c r="AI82" s="65"/>
      <c r="AJ82" s="67"/>
      <c r="AK82" s="64"/>
      <c r="AL82" s="65"/>
      <c r="AM82" s="54"/>
      <c r="AN82" s="54"/>
    </row>
    <row r="83" spans="1:40" ht="22.5" x14ac:dyDescent="0.25">
      <c r="B83" s="210" t="s">
        <v>400</v>
      </c>
      <c r="C83" s="210" t="s">
        <v>1764</v>
      </c>
      <c r="D83" s="44" t="s">
        <v>1776</v>
      </c>
      <c r="E83" s="44"/>
      <c r="F83" s="44" t="s">
        <v>682</v>
      </c>
      <c r="G83" s="7">
        <f>+M83*0.03</f>
        <v>0.64984499999999989</v>
      </c>
      <c r="H83" s="45" t="s">
        <v>289</v>
      </c>
      <c r="I83" s="45" t="s">
        <v>789</v>
      </c>
      <c r="J83" s="45" t="s">
        <v>110</v>
      </c>
      <c r="K83" s="45" t="s">
        <v>314</v>
      </c>
      <c r="L83" s="45" t="s">
        <v>208</v>
      </c>
      <c r="M83" s="7">
        <f>+(7.427+7.014)*1.5</f>
        <v>21.661499999999997</v>
      </c>
      <c r="N83" s="45" t="s">
        <v>1749</v>
      </c>
      <c r="O83" s="44" t="s">
        <v>789</v>
      </c>
      <c r="P83" s="44" t="s">
        <v>110</v>
      </c>
      <c r="Q83" s="44" t="s">
        <v>288</v>
      </c>
      <c r="R83" s="44" t="s">
        <v>148</v>
      </c>
      <c r="S83" s="44" t="s">
        <v>749</v>
      </c>
      <c r="T83" s="7"/>
      <c r="U83" s="13"/>
      <c r="V83" s="62"/>
      <c r="W83" s="62"/>
      <c r="X83" s="62"/>
      <c r="Y83" s="62"/>
      <c r="Z83" s="62"/>
      <c r="AA83" s="62"/>
      <c r="AB83" s="64"/>
      <c r="AC83" s="13"/>
      <c r="AD83" s="65"/>
      <c r="AE83" s="65"/>
      <c r="AF83" s="65"/>
      <c r="AG83" s="65"/>
      <c r="AH83" s="65"/>
      <c r="AI83" s="65"/>
      <c r="AJ83" s="67"/>
      <c r="AK83" s="65"/>
      <c r="AL83" s="65"/>
      <c r="AM83" s="54"/>
      <c r="AN83" s="54"/>
    </row>
    <row r="84" spans="1:40" x14ac:dyDescent="0.25">
      <c r="B84" s="4" t="s">
        <v>358</v>
      </c>
      <c r="C84" s="4" t="s">
        <v>361</v>
      </c>
      <c r="D84" s="4" t="s">
        <v>362</v>
      </c>
      <c r="E84" s="4"/>
      <c r="F84" s="4" t="s">
        <v>364</v>
      </c>
      <c r="G84" s="5">
        <v>0.2</v>
      </c>
      <c r="H84" s="16" t="s">
        <v>88</v>
      </c>
      <c r="I84" s="16" t="s">
        <v>122</v>
      </c>
      <c r="J84" s="16" t="s">
        <v>122</v>
      </c>
      <c r="K84" s="16"/>
      <c r="L84" s="16" t="s">
        <v>541</v>
      </c>
      <c r="M84" s="5">
        <v>12.2</v>
      </c>
      <c r="N84" s="16" t="s">
        <v>542</v>
      </c>
      <c r="O84" s="4" t="s">
        <v>122</v>
      </c>
      <c r="P84" s="4" t="s">
        <v>122</v>
      </c>
      <c r="Q84" s="4" t="s">
        <v>543</v>
      </c>
      <c r="R84" s="4" t="s">
        <v>620</v>
      </c>
      <c r="S84" s="4" t="s">
        <v>609</v>
      </c>
      <c r="T84" s="5"/>
      <c r="U84" s="62"/>
      <c r="V84" s="62"/>
      <c r="W84" s="63"/>
      <c r="X84" s="63"/>
      <c r="Y84" s="63"/>
      <c r="Z84" s="63"/>
      <c r="AA84" s="63"/>
      <c r="AB84" s="64"/>
      <c r="AC84" s="66"/>
      <c r="AD84" s="65"/>
      <c r="AE84" s="65"/>
      <c r="AF84" s="65"/>
      <c r="AG84" s="65"/>
      <c r="AH84" s="65"/>
      <c r="AI84" s="65"/>
      <c r="AJ84" s="67"/>
      <c r="AK84" s="64"/>
      <c r="AL84" s="65"/>
      <c r="AM84" s="54"/>
      <c r="AN84" s="54"/>
    </row>
    <row r="85" spans="1:40" ht="22.5" x14ac:dyDescent="0.25">
      <c r="A85" s="34"/>
      <c r="B85" s="44" t="s">
        <v>52</v>
      </c>
      <c r="C85" s="44" t="s">
        <v>1734</v>
      </c>
      <c r="D85" s="31" t="s">
        <v>1765</v>
      </c>
      <c r="E85" s="44"/>
      <c r="F85" s="44" t="s">
        <v>656</v>
      </c>
      <c r="G85" s="7">
        <v>6.93</v>
      </c>
      <c r="H85" s="45" t="s">
        <v>191</v>
      </c>
      <c r="I85" s="45" t="s">
        <v>789</v>
      </c>
      <c r="J85" s="45" t="s">
        <v>110</v>
      </c>
      <c r="K85" s="45" t="s">
        <v>287</v>
      </c>
      <c r="L85" s="45" t="s">
        <v>176</v>
      </c>
      <c r="M85" s="7">
        <v>110.54</v>
      </c>
      <c r="N85" s="45" t="s">
        <v>542</v>
      </c>
      <c r="O85" s="44" t="s">
        <v>789</v>
      </c>
      <c r="P85" s="44" t="s">
        <v>110</v>
      </c>
      <c r="Q85" s="44"/>
      <c r="R85" s="44" t="s">
        <v>535</v>
      </c>
      <c r="S85" s="44" t="s">
        <v>657</v>
      </c>
      <c r="T85" s="7"/>
      <c r="U85" s="62"/>
      <c r="V85" s="62"/>
      <c r="W85" s="62"/>
      <c r="X85" s="62"/>
      <c r="Y85" s="63"/>
      <c r="Z85" s="63"/>
      <c r="AA85" s="63"/>
      <c r="AB85" s="64"/>
      <c r="AC85" s="66"/>
      <c r="AD85" s="65"/>
      <c r="AE85" s="65"/>
      <c r="AF85" s="65"/>
      <c r="AG85" s="65"/>
      <c r="AH85" s="65"/>
      <c r="AI85" s="65"/>
      <c r="AJ85" s="67"/>
      <c r="AK85" s="63"/>
      <c r="AL85" s="65"/>
      <c r="AM85" s="57"/>
      <c r="AN85" s="60"/>
    </row>
    <row r="86" spans="1:40" s="6" customFormat="1" ht="22.5" x14ac:dyDescent="0.25">
      <c r="B86" s="44" t="s">
        <v>501</v>
      </c>
      <c r="C86" s="44" t="s">
        <v>1724</v>
      </c>
      <c r="D86" s="44" t="s">
        <v>497</v>
      </c>
      <c r="E86" s="44"/>
      <c r="F86" s="44" t="s">
        <v>284</v>
      </c>
      <c r="G86" s="7">
        <v>0.9</v>
      </c>
      <c r="H86" s="45" t="s">
        <v>92</v>
      </c>
      <c r="I86" s="45" t="s">
        <v>789</v>
      </c>
      <c r="J86" s="45" t="s">
        <v>110</v>
      </c>
      <c r="K86" s="45"/>
      <c r="L86" s="45" t="s">
        <v>200</v>
      </c>
      <c r="M86" s="7">
        <v>28.05</v>
      </c>
      <c r="N86" s="45" t="s">
        <v>714</v>
      </c>
      <c r="O86" s="44" t="s">
        <v>789</v>
      </c>
      <c r="P86" s="44" t="s">
        <v>110</v>
      </c>
      <c r="Q86" s="44"/>
      <c r="R86" s="44"/>
      <c r="S86" s="44"/>
      <c r="T86" s="7"/>
      <c r="U86" s="62"/>
      <c r="V86" s="62"/>
      <c r="W86" s="62"/>
      <c r="X86" s="63"/>
      <c r="Y86" s="63"/>
      <c r="Z86" s="63"/>
      <c r="AA86" s="63"/>
      <c r="AB86" s="64"/>
      <c r="AC86" s="66"/>
      <c r="AD86" s="66"/>
      <c r="AE86" s="65"/>
      <c r="AF86" s="65"/>
      <c r="AG86" s="66"/>
      <c r="AH86" s="66"/>
      <c r="AI86" s="66"/>
      <c r="AJ86" s="67"/>
      <c r="AK86" s="63"/>
      <c r="AL86" s="66"/>
      <c r="AM86" s="57"/>
      <c r="AN86" s="60"/>
    </row>
    <row r="87" spans="1:40" s="6" customFormat="1" ht="22.5" x14ac:dyDescent="0.25">
      <c r="B87" s="44" t="s">
        <v>498</v>
      </c>
      <c r="C87" s="44" t="s">
        <v>1724</v>
      </c>
      <c r="D87" s="44" t="s">
        <v>480</v>
      </c>
      <c r="E87" s="44"/>
      <c r="F87" s="44"/>
      <c r="G87" s="7"/>
      <c r="H87" s="45">
        <v>2015</v>
      </c>
      <c r="I87" s="45" t="s">
        <v>789</v>
      </c>
      <c r="J87" s="45" t="s">
        <v>110</v>
      </c>
      <c r="K87" s="45"/>
      <c r="L87" s="45" t="s">
        <v>200</v>
      </c>
      <c r="M87" s="7">
        <v>0.18</v>
      </c>
      <c r="N87" s="45" t="s">
        <v>91</v>
      </c>
      <c r="O87" s="44" t="s">
        <v>789</v>
      </c>
      <c r="P87" s="44" t="s">
        <v>110</v>
      </c>
      <c r="Q87" s="44"/>
      <c r="R87" s="44"/>
      <c r="S87" s="44"/>
      <c r="T87" s="7"/>
      <c r="U87" s="63"/>
      <c r="V87" s="63"/>
      <c r="W87" s="63"/>
      <c r="X87" s="63"/>
      <c r="Y87" s="63"/>
      <c r="Z87" s="63"/>
      <c r="AA87" s="63"/>
      <c r="AB87" s="64"/>
      <c r="AC87" s="66"/>
      <c r="AD87" s="66"/>
      <c r="AE87" s="65"/>
      <c r="AF87" s="65"/>
      <c r="AG87" s="65"/>
      <c r="AH87" s="66"/>
      <c r="AI87" s="66"/>
      <c r="AJ87" s="67"/>
      <c r="AK87" s="63"/>
      <c r="AL87" s="66"/>
      <c r="AM87" s="57"/>
      <c r="AN87" s="60"/>
    </row>
    <row r="88" spans="1:40" ht="22.5" x14ac:dyDescent="0.25">
      <c r="B88" s="4" t="s">
        <v>18</v>
      </c>
      <c r="C88" s="4" t="s">
        <v>1743</v>
      </c>
      <c r="D88" s="4" t="s">
        <v>1744</v>
      </c>
      <c r="E88" s="4"/>
      <c r="F88" s="4" t="s">
        <v>311</v>
      </c>
      <c r="G88" s="5">
        <f>+U88+V88+W88</f>
        <v>0</v>
      </c>
      <c r="H88" s="16" t="s">
        <v>88</v>
      </c>
      <c r="I88" s="16" t="s">
        <v>122</v>
      </c>
      <c r="J88" s="16" t="s">
        <v>122</v>
      </c>
      <c r="K88" s="16" t="s">
        <v>312</v>
      </c>
      <c r="L88" s="16" t="s">
        <v>207</v>
      </c>
      <c r="M88" s="5">
        <f>85.42*1.22</f>
        <v>104.2124</v>
      </c>
      <c r="N88" s="16" t="s">
        <v>91</v>
      </c>
      <c r="O88" s="4" t="s">
        <v>313</v>
      </c>
      <c r="P88" s="4" t="s">
        <v>122</v>
      </c>
      <c r="Q88" s="4" t="s">
        <v>175</v>
      </c>
      <c r="R88" s="4" t="s">
        <v>639</v>
      </c>
      <c r="S88" s="4" t="s">
        <v>580</v>
      </c>
      <c r="T88" s="5"/>
      <c r="U88" s="62"/>
      <c r="V88" s="62"/>
      <c r="W88" s="62"/>
      <c r="X88" s="63"/>
      <c r="Y88" s="63"/>
      <c r="Z88" s="63"/>
      <c r="AA88" s="63"/>
      <c r="AB88" s="64"/>
      <c r="AC88" s="66"/>
      <c r="AD88" s="66"/>
      <c r="AE88" s="65"/>
      <c r="AF88" s="65"/>
      <c r="AG88" s="65"/>
      <c r="AH88" s="208"/>
      <c r="AI88" s="208"/>
      <c r="AJ88" s="67"/>
      <c r="AK88" s="64"/>
      <c r="AL88" s="64"/>
      <c r="AM88" s="54"/>
      <c r="AN88" s="54"/>
    </row>
    <row r="89" spans="1:40" ht="22.5" x14ac:dyDescent="0.25">
      <c r="B89" s="44" t="s">
        <v>431</v>
      </c>
      <c r="C89" s="44" t="s">
        <v>1724</v>
      </c>
      <c r="D89" s="44" t="s">
        <v>483</v>
      </c>
      <c r="E89" s="44"/>
      <c r="F89" s="44" t="s">
        <v>284</v>
      </c>
      <c r="G89" s="7">
        <v>0.87</v>
      </c>
      <c r="H89" s="45" t="s">
        <v>92</v>
      </c>
      <c r="I89" s="45" t="s">
        <v>789</v>
      </c>
      <c r="J89" s="45" t="s">
        <v>110</v>
      </c>
      <c r="K89" s="45"/>
      <c r="L89" s="45" t="s">
        <v>200</v>
      </c>
      <c r="M89" s="7">
        <v>1.85</v>
      </c>
      <c r="N89" s="45" t="s">
        <v>91</v>
      </c>
      <c r="O89" s="44" t="s">
        <v>789</v>
      </c>
      <c r="P89" s="44" t="s">
        <v>110</v>
      </c>
      <c r="Q89" s="44"/>
      <c r="R89" s="44"/>
      <c r="S89" s="44"/>
      <c r="T89" s="7"/>
      <c r="U89" s="62"/>
      <c r="V89" s="62"/>
      <c r="W89" s="62"/>
      <c r="X89" s="63"/>
      <c r="Y89" s="63"/>
      <c r="Z89" s="63"/>
      <c r="AA89" s="63"/>
      <c r="AB89" s="64"/>
      <c r="AC89" s="66"/>
      <c r="AD89" s="66"/>
      <c r="AE89" s="65"/>
      <c r="AF89" s="65"/>
      <c r="AG89" s="65"/>
      <c r="AH89" s="66"/>
      <c r="AI89" s="66"/>
      <c r="AJ89" s="67"/>
      <c r="AK89" s="64"/>
      <c r="AL89" s="64"/>
      <c r="AM89" s="54"/>
      <c r="AN89" s="54"/>
    </row>
    <row r="90" spans="1:40" ht="22.5" x14ac:dyDescent="0.25">
      <c r="B90" s="44" t="s">
        <v>448</v>
      </c>
      <c r="C90" s="44" t="s">
        <v>1724</v>
      </c>
      <c r="D90" s="44" t="s">
        <v>473</v>
      </c>
      <c r="E90" s="44"/>
      <c r="F90" s="44" t="s">
        <v>740</v>
      </c>
      <c r="G90" s="7">
        <v>0.48</v>
      </c>
      <c r="H90" s="45" t="s">
        <v>92</v>
      </c>
      <c r="I90" s="45" t="s">
        <v>789</v>
      </c>
      <c r="J90" s="45" t="s">
        <v>110</v>
      </c>
      <c r="K90" s="45"/>
      <c r="L90" s="45" t="s">
        <v>200</v>
      </c>
      <c r="M90" s="7">
        <v>5.28</v>
      </c>
      <c r="N90" s="45" t="s">
        <v>91</v>
      </c>
      <c r="O90" s="44" t="s">
        <v>789</v>
      </c>
      <c r="P90" s="44" t="s">
        <v>110</v>
      </c>
      <c r="Q90" s="44"/>
      <c r="R90" s="44"/>
      <c r="S90" s="44"/>
      <c r="T90" s="7"/>
      <c r="U90" s="62"/>
      <c r="V90" s="62"/>
      <c r="W90" s="62"/>
      <c r="X90" s="63"/>
      <c r="Y90" s="63"/>
      <c r="Z90" s="63"/>
      <c r="AA90" s="63"/>
      <c r="AB90" s="64"/>
      <c r="AC90" s="66"/>
      <c r="AD90" s="66"/>
      <c r="AE90" s="65"/>
      <c r="AF90" s="65"/>
      <c r="AG90" s="65"/>
      <c r="AH90" s="66"/>
      <c r="AI90" s="66"/>
      <c r="AJ90" s="67"/>
      <c r="AK90" s="64"/>
      <c r="AL90" s="64"/>
      <c r="AM90" s="54"/>
      <c r="AN90" s="54"/>
    </row>
    <row r="91" spans="1:40" x14ac:dyDescent="0.25">
      <c r="B91" s="211" t="s">
        <v>50</v>
      </c>
      <c r="C91" s="211" t="s">
        <v>401</v>
      </c>
      <c r="D91" s="4" t="s">
        <v>640</v>
      </c>
      <c r="E91" s="4"/>
      <c r="F91" s="4" t="s">
        <v>641</v>
      </c>
      <c r="G91" s="5">
        <f>+U91+V91+W91</f>
        <v>0</v>
      </c>
      <c r="H91" s="16" t="s">
        <v>92</v>
      </c>
      <c r="I91" s="16" t="s">
        <v>122</v>
      </c>
      <c r="J91" s="16" t="s">
        <v>122</v>
      </c>
      <c r="K91" s="16" t="s">
        <v>314</v>
      </c>
      <c r="L91" s="16" t="s">
        <v>561</v>
      </c>
      <c r="M91" s="5">
        <v>650.05999999999995</v>
      </c>
      <c r="N91" s="16" t="s">
        <v>174</v>
      </c>
      <c r="O91" s="4" t="s">
        <v>122</v>
      </c>
      <c r="P91" s="4" t="s">
        <v>122</v>
      </c>
      <c r="Q91" s="4" t="s">
        <v>288</v>
      </c>
      <c r="R91" s="4"/>
      <c r="S91" s="13" t="s">
        <v>562</v>
      </c>
      <c r="T91" s="5"/>
      <c r="U91" s="62"/>
      <c r="V91" s="62"/>
      <c r="W91" s="62"/>
      <c r="X91" s="63"/>
      <c r="Y91" s="63"/>
      <c r="Z91" s="63"/>
      <c r="AA91" s="63"/>
      <c r="AB91" s="64"/>
      <c r="AC91" s="66"/>
      <c r="AD91" s="66"/>
      <c r="AE91" s="65"/>
      <c r="AF91" s="65"/>
      <c r="AG91" s="65"/>
      <c r="AH91" s="65"/>
      <c r="AI91" s="65"/>
      <c r="AJ91" s="67"/>
      <c r="AK91" s="64"/>
      <c r="AL91" s="64"/>
      <c r="AM91" s="54"/>
      <c r="AN91" s="54"/>
    </row>
    <row r="92" spans="1:40" s="6" customFormat="1" x14ac:dyDescent="0.25">
      <c r="B92" s="44" t="s">
        <v>394</v>
      </c>
      <c r="C92" s="44" t="s">
        <v>146</v>
      </c>
      <c r="D92" s="44" t="s">
        <v>396</v>
      </c>
      <c r="E92" s="44"/>
      <c r="F92" s="44" t="s">
        <v>398</v>
      </c>
      <c r="G92" s="7">
        <v>2</v>
      </c>
      <c r="H92" s="45" t="s">
        <v>173</v>
      </c>
      <c r="I92" s="45" t="s">
        <v>691</v>
      </c>
      <c r="J92" s="45" t="s">
        <v>110</v>
      </c>
      <c r="K92" s="45"/>
      <c r="L92" s="45" t="s">
        <v>200</v>
      </c>
      <c r="M92" s="7">
        <v>20</v>
      </c>
      <c r="N92" s="45" t="s">
        <v>174</v>
      </c>
      <c r="O92" s="44" t="s">
        <v>691</v>
      </c>
      <c r="P92" s="44" t="s">
        <v>110</v>
      </c>
      <c r="Q92" s="44" t="s">
        <v>147</v>
      </c>
      <c r="R92" s="44"/>
      <c r="S92" s="44" t="s">
        <v>197</v>
      </c>
      <c r="T92" s="7"/>
      <c r="U92" s="209"/>
      <c r="V92" s="62"/>
      <c r="W92" s="62"/>
      <c r="X92" s="63"/>
      <c r="Y92" s="63"/>
      <c r="Z92" s="63"/>
      <c r="AA92" s="63"/>
      <c r="AB92" s="64"/>
      <c r="AC92" s="66"/>
      <c r="AD92" s="66"/>
      <c r="AE92" s="65"/>
      <c r="AF92" s="65"/>
      <c r="AG92" s="65"/>
      <c r="AH92" s="65"/>
      <c r="AI92" s="65"/>
      <c r="AJ92" s="67"/>
      <c r="AK92" s="64"/>
      <c r="AL92" s="64"/>
      <c r="AM92" s="54"/>
      <c r="AN92" s="54"/>
    </row>
    <row r="93" spans="1:40" s="20" customFormat="1" ht="22.5" x14ac:dyDescent="0.25">
      <c r="B93" s="44" t="s">
        <v>436</v>
      </c>
      <c r="C93" s="44" t="s">
        <v>1724</v>
      </c>
      <c r="D93" s="44" t="s">
        <v>461</v>
      </c>
      <c r="E93" s="44"/>
      <c r="F93" s="44" t="s">
        <v>284</v>
      </c>
      <c r="G93" s="7">
        <v>0.6</v>
      </c>
      <c r="H93" s="45" t="s">
        <v>92</v>
      </c>
      <c r="I93" s="45" t="s">
        <v>789</v>
      </c>
      <c r="J93" s="45" t="s">
        <v>110</v>
      </c>
      <c r="K93" s="45"/>
      <c r="L93" s="45" t="s">
        <v>200</v>
      </c>
      <c r="M93" s="7">
        <v>10.85</v>
      </c>
      <c r="N93" s="45" t="s">
        <v>115</v>
      </c>
      <c r="O93" s="44" t="s">
        <v>789</v>
      </c>
      <c r="P93" s="44" t="s">
        <v>110</v>
      </c>
      <c r="Q93" s="44"/>
      <c r="R93" s="44"/>
      <c r="S93" s="44"/>
      <c r="T93" s="7"/>
      <c r="U93" s="62"/>
      <c r="V93" s="62"/>
      <c r="W93" s="62"/>
      <c r="X93" s="63"/>
      <c r="Y93" s="63"/>
      <c r="Z93" s="63"/>
      <c r="AA93" s="63"/>
      <c r="AB93" s="64"/>
      <c r="AC93" s="66"/>
      <c r="AD93" s="66"/>
      <c r="AE93" s="66"/>
      <c r="AF93" s="65"/>
      <c r="AG93" s="65"/>
      <c r="AH93" s="66"/>
      <c r="AI93" s="66"/>
      <c r="AJ93" s="67"/>
      <c r="AK93" s="64"/>
      <c r="AL93" s="64"/>
      <c r="AM93" s="54"/>
      <c r="AN93" s="54"/>
    </row>
    <row r="94" spans="1:40" s="6" customFormat="1" x14ac:dyDescent="0.25">
      <c r="B94" s="8" t="s">
        <v>62</v>
      </c>
      <c r="C94" s="8" t="s">
        <v>150</v>
      </c>
      <c r="D94" s="8" t="s">
        <v>339</v>
      </c>
      <c r="E94" s="8"/>
      <c r="F94" s="8" t="s">
        <v>320</v>
      </c>
      <c r="G94" s="9">
        <v>0.5</v>
      </c>
      <c r="H94" s="191" t="s">
        <v>92</v>
      </c>
      <c r="I94" s="191" t="s">
        <v>555</v>
      </c>
      <c r="J94" s="191" t="s">
        <v>555</v>
      </c>
      <c r="K94" s="191" t="s">
        <v>157</v>
      </c>
      <c r="L94" s="191" t="s">
        <v>172</v>
      </c>
      <c r="M94" s="9">
        <v>20</v>
      </c>
      <c r="N94" s="191" t="s">
        <v>190</v>
      </c>
      <c r="O94" s="8" t="s">
        <v>555</v>
      </c>
      <c r="P94" s="8" t="s">
        <v>555</v>
      </c>
      <c r="Q94" s="8"/>
      <c r="R94" s="204"/>
      <c r="S94" s="8"/>
      <c r="T94" s="9"/>
      <c r="U94" s="62"/>
      <c r="V94" s="62"/>
      <c r="W94" s="62"/>
      <c r="X94" s="63"/>
      <c r="Y94" s="63"/>
      <c r="Z94" s="63"/>
      <c r="AA94" s="63"/>
      <c r="AB94" s="64"/>
      <c r="AC94" s="66"/>
      <c r="AD94" s="66"/>
      <c r="AE94" s="66"/>
      <c r="AF94" s="65"/>
      <c r="AG94" s="65"/>
      <c r="AH94" s="65"/>
      <c r="AI94" s="66"/>
      <c r="AJ94" s="67"/>
      <c r="AK94" s="64"/>
      <c r="AL94" s="64"/>
      <c r="AM94" s="54"/>
      <c r="AN94" s="54"/>
    </row>
    <row r="95" spans="1:40" s="20" customFormat="1" ht="22.5" x14ac:dyDescent="0.25">
      <c r="B95" s="44" t="s">
        <v>453</v>
      </c>
      <c r="C95" s="44" t="s">
        <v>1724</v>
      </c>
      <c r="D95" s="44" t="s">
        <v>478</v>
      </c>
      <c r="E95" s="44"/>
      <c r="F95" s="44" t="s">
        <v>284</v>
      </c>
      <c r="G95" s="7">
        <v>0.95</v>
      </c>
      <c r="H95" s="45" t="s">
        <v>92</v>
      </c>
      <c r="I95" s="45" t="s">
        <v>789</v>
      </c>
      <c r="J95" s="45" t="s">
        <v>110</v>
      </c>
      <c r="K95" s="45"/>
      <c r="L95" s="45" t="s">
        <v>200</v>
      </c>
      <c r="M95" s="7">
        <v>5.72</v>
      </c>
      <c r="N95" s="45" t="s">
        <v>190</v>
      </c>
      <c r="O95" s="44" t="s">
        <v>789</v>
      </c>
      <c r="P95" s="44" t="s">
        <v>110</v>
      </c>
      <c r="Q95" s="44"/>
      <c r="R95" s="44"/>
      <c r="S95" s="44"/>
      <c r="T95" s="7"/>
      <c r="U95" s="62"/>
      <c r="V95" s="62"/>
      <c r="W95" s="62"/>
      <c r="X95" s="63"/>
      <c r="Y95" s="63"/>
      <c r="Z95" s="63"/>
      <c r="AA95" s="63"/>
      <c r="AB95" s="64"/>
      <c r="AC95" s="66"/>
      <c r="AD95" s="66"/>
      <c r="AE95" s="66"/>
      <c r="AF95" s="65"/>
      <c r="AG95" s="65"/>
      <c r="AH95" s="65"/>
      <c r="AI95" s="66"/>
      <c r="AJ95" s="67"/>
      <c r="AK95" s="64"/>
      <c r="AL95" s="64"/>
      <c r="AM95" s="54"/>
      <c r="AN95" s="54"/>
    </row>
    <row r="96" spans="1:40" s="20" customFormat="1" ht="22.5" x14ac:dyDescent="0.25">
      <c r="B96" s="44" t="s">
        <v>454</v>
      </c>
      <c r="C96" s="44" t="s">
        <v>1724</v>
      </c>
      <c r="D96" s="44" t="s">
        <v>479</v>
      </c>
      <c r="E96" s="44"/>
      <c r="F96" s="44" t="s">
        <v>284</v>
      </c>
      <c r="G96" s="7">
        <v>0.35</v>
      </c>
      <c r="H96" s="45" t="s">
        <v>92</v>
      </c>
      <c r="I96" s="45" t="s">
        <v>789</v>
      </c>
      <c r="J96" s="45" t="s">
        <v>110</v>
      </c>
      <c r="K96" s="45"/>
      <c r="L96" s="45" t="s">
        <v>200</v>
      </c>
      <c r="M96" s="7">
        <v>3.82</v>
      </c>
      <c r="N96" s="45" t="s">
        <v>377</v>
      </c>
      <c r="O96" s="44" t="s">
        <v>789</v>
      </c>
      <c r="P96" s="44" t="s">
        <v>110</v>
      </c>
      <c r="Q96" s="44"/>
      <c r="R96" s="44"/>
      <c r="S96" s="44"/>
      <c r="T96" s="7"/>
      <c r="U96" s="62"/>
      <c r="V96" s="62"/>
      <c r="W96" s="62"/>
      <c r="X96" s="63"/>
      <c r="Y96" s="63"/>
      <c r="Z96" s="63"/>
      <c r="AA96" s="63"/>
      <c r="AB96" s="64"/>
      <c r="AC96" s="66"/>
      <c r="AD96" s="66"/>
      <c r="AE96" s="66"/>
      <c r="AF96" s="65"/>
      <c r="AG96" s="65"/>
      <c r="AH96" s="65"/>
      <c r="AI96" s="66"/>
      <c r="AJ96" s="67"/>
      <c r="AK96" s="64"/>
      <c r="AL96" s="64"/>
      <c r="AM96" s="54"/>
      <c r="AN96" s="54"/>
    </row>
    <row r="97" spans="2:40" x14ac:dyDescent="0.25">
      <c r="B97" s="44" t="s">
        <v>53</v>
      </c>
      <c r="C97" s="44" t="s">
        <v>177</v>
      </c>
      <c r="D97" s="44"/>
      <c r="E97" s="44"/>
      <c r="F97" s="44" t="s">
        <v>650</v>
      </c>
      <c r="G97" s="7">
        <v>3.6</v>
      </c>
      <c r="H97" s="45" t="s">
        <v>92</v>
      </c>
      <c r="I97" s="45" t="s">
        <v>789</v>
      </c>
      <c r="J97" s="45" t="s">
        <v>711</v>
      </c>
      <c r="K97" s="45"/>
      <c r="L97" s="45" t="s">
        <v>172</v>
      </c>
      <c r="M97" s="7">
        <v>23.89</v>
      </c>
      <c r="N97" s="45" t="s">
        <v>377</v>
      </c>
      <c r="O97" s="44" t="s">
        <v>789</v>
      </c>
      <c r="P97" s="44" t="s">
        <v>711</v>
      </c>
      <c r="Q97" s="44"/>
      <c r="R97" s="44"/>
      <c r="S97" s="44" t="s">
        <v>392</v>
      </c>
      <c r="T97" s="7"/>
      <c r="U97" s="62"/>
      <c r="V97" s="62"/>
      <c r="W97" s="62"/>
      <c r="X97" s="63"/>
      <c r="Y97" s="63"/>
      <c r="Z97" s="63"/>
      <c r="AA97" s="63"/>
      <c r="AB97" s="64"/>
      <c r="AC97" s="66"/>
      <c r="AD97" s="66"/>
      <c r="AE97" s="66"/>
      <c r="AF97" s="65"/>
      <c r="AG97" s="65"/>
      <c r="AH97" s="65"/>
      <c r="AI97" s="65"/>
      <c r="AJ97" s="67"/>
      <c r="AK97" s="64"/>
      <c r="AL97" s="64"/>
      <c r="AM97" s="54"/>
      <c r="AN97" s="54"/>
    </row>
    <row r="98" spans="2:40" s="6" customFormat="1" ht="22.5" x14ac:dyDescent="0.25">
      <c r="B98" s="44" t="s">
        <v>49</v>
      </c>
      <c r="C98" s="44" t="s">
        <v>182</v>
      </c>
      <c r="D98" s="44" t="s">
        <v>211</v>
      </c>
      <c r="E98" s="44"/>
      <c r="F98" s="44" t="s">
        <v>539</v>
      </c>
      <c r="G98" s="7">
        <f>+M98*0.03</f>
        <v>1.1039999999999999</v>
      </c>
      <c r="H98" s="45" t="s">
        <v>714</v>
      </c>
      <c r="I98" s="45" t="s">
        <v>789</v>
      </c>
      <c r="J98" s="45" t="s">
        <v>110</v>
      </c>
      <c r="K98" s="45" t="s">
        <v>287</v>
      </c>
      <c r="L98" s="45" t="s">
        <v>176</v>
      </c>
      <c r="M98" s="7">
        <v>36.799999999999997</v>
      </c>
      <c r="N98" s="45" t="s">
        <v>377</v>
      </c>
      <c r="O98" s="44" t="s">
        <v>789</v>
      </c>
      <c r="P98" s="14" t="s">
        <v>110</v>
      </c>
      <c r="Q98" s="15"/>
      <c r="R98" s="44" t="s">
        <v>148</v>
      </c>
      <c r="S98" s="44" t="s">
        <v>752</v>
      </c>
      <c r="T98" s="7"/>
      <c r="U98" s="63"/>
      <c r="V98" s="63"/>
      <c r="W98" s="62"/>
      <c r="X98" s="62"/>
      <c r="Y98" s="63"/>
      <c r="Z98" s="63"/>
      <c r="AA98" s="63"/>
      <c r="AB98" s="64"/>
      <c r="AC98" s="66"/>
      <c r="AD98" s="66"/>
      <c r="AE98" s="66"/>
      <c r="AF98" s="65"/>
      <c r="AG98" s="65"/>
      <c r="AH98" s="65"/>
      <c r="AI98" s="65"/>
      <c r="AJ98" s="67"/>
      <c r="AK98" s="64"/>
      <c r="AL98" s="64"/>
      <c r="AM98" s="54"/>
      <c r="AN98" s="54"/>
    </row>
    <row r="99" spans="2:40" s="6" customFormat="1" ht="22.5" x14ac:dyDescent="0.25">
      <c r="B99" s="8" t="s">
        <v>360</v>
      </c>
      <c r="C99" s="8" t="s">
        <v>695</v>
      </c>
      <c r="D99" s="8" t="s">
        <v>611</v>
      </c>
      <c r="E99" s="8"/>
      <c r="F99" s="8" t="s">
        <v>387</v>
      </c>
      <c r="G99" s="9">
        <f>+M99*0.03</f>
        <v>2.5710000000000002</v>
      </c>
      <c r="H99" s="191">
        <v>2018</v>
      </c>
      <c r="I99" s="191" t="s">
        <v>696</v>
      </c>
      <c r="J99" s="191" t="s">
        <v>696</v>
      </c>
      <c r="K99" s="191" t="s">
        <v>589</v>
      </c>
      <c r="L99" s="191" t="s">
        <v>143</v>
      </c>
      <c r="M99" s="9">
        <v>85.7</v>
      </c>
      <c r="N99" s="191" t="s">
        <v>365</v>
      </c>
      <c r="O99" s="8" t="s">
        <v>696</v>
      </c>
      <c r="P99" s="8" t="s">
        <v>696</v>
      </c>
      <c r="Q99" s="8" t="s">
        <v>285</v>
      </c>
      <c r="R99" s="8" t="s">
        <v>388</v>
      </c>
      <c r="S99" s="8" t="s">
        <v>386</v>
      </c>
      <c r="T99" s="9"/>
      <c r="U99" s="63"/>
      <c r="V99" s="63"/>
      <c r="W99" s="62"/>
      <c r="X99" s="63"/>
      <c r="Y99" s="63"/>
      <c r="Z99" s="63"/>
      <c r="AA99" s="63"/>
      <c r="AB99" s="64"/>
      <c r="AC99" s="66"/>
      <c r="AD99" s="66"/>
      <c r="AE99" s="66"/>
      <c r="AF99" s="65"/>
      <c r="AG99" s="65"/>
      <c r="AH99" s="65"/>
      <c r="AI99" s="65"/>
      <c r="AJ99" s="67"/>
      <c r="AK99" s="64"/>
      <c r="AL99" s="65"/>
      <c r="AM99" s="54"/>
      <c r="AN99" s="54"/>
    </row>
    <row r="100" spans="2:40" s="6" customFormat="1" ht="22.5" x14ac:dyDescent="0.25">
      <c r="B100" s="44" t="s">
        <v>517</v>
      </c>
      <c r="C100" s="44" t="s">
        <v>520</v>
      </c>
      <c r="D100" s="44" t="s">
        <v>1766</v>
      </c>
      <c r="E100" s="44"/>
      <c r="F100" s="44" t="s">
        <v>747</v>
      </c>
      <c r="G100" s="7">
        <v>1.43</v>
      </c>
      <c r="H100" s="45" t="s">
        <v>663</v>
      </c>
      <c r="I100" s="45" t="s">
        <v>789</v>
      </c>
      <c r="J100" s="45" t="s">
        <v>110</v>
      </c>
      <c r="K100" s="45"/>
      <c r="L100" s="45" t="s">
        <v>176</v>
      </c>
      <c r="M100" s="7">
        <v>29.87</v>
      </c>
      <c r="N100" s="45" t="s">
        <v>365</v>
      </c>
      <c r="O100" s="44" t="s">
        <v>789</v>
      </c>
      <c r="P100" s="44" t="s">
        <v>110</v>
      </c>
      <c r="Q100" s="44"/>
      <c r="R100" s="44" t="s">
        <v>148</v>
      </c>
      <c r="S100" s="17" t="s">
        <v>522</v>
      </c>
      <c r="T100" s="7"/>
      <c r="U100" s="63"/>
      <c r="V100" s="62"/>
      <c r="W100" s="62"/>
      <c r="X100" s="62"/>
      <c r="Y100" s="63"/>
      <c r="Z100" s="63"/>
      <c r="AA100" s="63"/>
      <c r="AB100" s="64"/>
      <c r="AC100" s="66"/>
      <c r="AD100" s="66"/>
      <c r="AE100" s="66"/>
      <c r="AF100" s="65"/>
      <c r="AG100" s="65"/>
      <c r="AH100" s="65"/>
      <c r="AI100" s="65"/>
      <c r="AJ100" s="67"/>
      <c r="AK100" s="64"/>
      <c r="AL100" s="65"/>
      <c r="AM100" s="54"/>
      <c r="AN100" s="54"/>
    </row>
    <row r="101" spans="2:40" ht="22.5" x14ac:dyDescent="0.25">
      <c r="B101" s="44" t="s">
        <v>444</v>
      </c>
      <c r="C101" s="44" t="s">
        <v>1724</v>
      </c>
      <c r="D101" s="44" t="s">
        <v>469</v>
      </c>
      <c r="E101" s="44"/>
      <c r="F101" s="44" t="s">
        <v>739</v>
      </c>
      <c r="G101" s="7">
        <v>0.4</v>
      </c>
      <c r="H101" s="45" t="s">
        <v>91</v>
      </c>
      <c r="I101" s="45" t="s">
        <v>789</v>
      </c>
      <c r="J101" s="45" t="s">
        <v>110</v>
      </c>
      <c r="K101" s="45"/>
      <c r="L101" s="45" t="s">
        <v>200</v>
      </c>
      <c r="M101" s="7">
        <v>2.0499999999999998</v>
      </c>
      <c r="N101" s="45" t="s">
        <v>573</v>
      </c>
      <c r="O101" s="44" t="s">
        <v>789</v>
      </c>
      <c r="P101" s="44" t="s">
        <v>110</v>
      </c>
      <c r="Q101" s="44"/>
      <c r="R101" s="44"/>
      <c r="S101" s="44"/>
      <c r="T101" s="7"/>
      <c r="U101" s="63"/>
      <c r="V101" s="63"/>
      <c r="W101" s="62"/>
      <c r="X101" s="62"/>
      <c r="Y101" s="62"/>
      <c r="Z101" s="63"/>
      <c r="AA101" s="63"/>
      <c r="AB101" s="64"/>
      <c r="AC101" s="66"/>
      <c r="AD101" s="66"/>
      <c r="AE101" s="66"/>
      <c r="AF101" s="66"/>
      <c r="AG101" s="65"/>
      <c r="AH101" s="65"/>
      <c r="AI101" s="66"/>
      <c r="AJ101" s="67"/>
      <c r="AK101" s="63"/>
      <c r="AL101" s="66"/>
      <c r="AM101" s="57"/>
      <c r="AN101" s="60"/>
    </row>
    <row r="102" spans="2:40" s="20" customFormat="1" x14ac:dyDescent="0.25">
      <c r="B102" s="44" t="s">
        <v>43</v>
      </c>
      <c r="C102" s="44" t="s">
        <v>725</v>
      </c>
      <c r="D102" s="44" t="s">
        <v>726</v>
      </c>
      <c r="E102" s="44"/>
      <c r="F102" s="44" t="s">
        <v>667</v>
      </c>
      <c r="G102" s="7">
        <v>0.9</v>
      </c>
      <c r="H102" s="45" t="s">
        <v>191</v>
      </c>
      <c r="I102" s="45" t="s">
        <v>789</v>
      </c>
      <c r="J102" s="45" t="s">
        <v>110</v>
      </c>
      <c r="K102" s="45" t="s">
        <v>86</v>
      </c>
      <c r="L102" s="45" t="s">
        <v>160</v>
      </c>
      <c r="M102" s="7">
        <v>18.07</v>
      </c>
      <c r="N102" s="45" t="s">
        <v>381</v>
      </c>
      <c r="O102" s="44" t="s">
        <v>789</v>
      </c>
      <c r="P102" s="44" t="s">
        <v>110</v>
      </c>
      <c r="Q102" s="44" t="s">
        <v>161</v>
      </c>
      <c r="R102" s="14" t="s">
        <v>666</v>
      </c>
      <c r="S102" s="44" t="s">
        <v>765</v>
      </c>
      <c r="T102" s="7"/>
      <c r="U102" s="62"/>
      <c r="V102" s="62"/>
      <c r="W102" s="62"/>
      <c r="X102" s="62"/>
      <c r="Y102" s="63"/>
      <c r="Z102" s="63"/>
      <c r="AA102" s="63"/>
      <c r="AB102" s="64"/>
      <c r="AC102" s="66"/>
      <c r="AD102" s="66"/>
      <c r="AE102" s="66"/>
      <c r="AF102" s="66"/>
      <c r="AG102" s="65"/>
      <c r="AH102" s="65"/>
      <c r="AI102" s="65"/>
      <c r="AJ102" s="67"/>
      <c r="AK102" s="70"/>
      <c r="AL102" s="71"/>
      <c r="AM102" s="57"/>
      <c r="AN102" s="60"/>
    </row>
    <row r="103" spans="2:40" s="10" customFormat="1" x14ac:dyDescent="0.25">
      <c r="B103" s="4" t="s">
        <v>70</v>
      </c>
      <c r="C103" s="4" t="s">
        <v>165</v>
      </c>
      <c r="D103" s="4" t="s">
        <v>583</v>
      </c>
      <c r="E103" s="4" t="s">
        <v>42</v>
      </c>
      <c r="F103" s="4" t="s">
        <v>615</v>
      </c>
      <c r="G103" s="5">
        <f>+U103+V103+W103+X103</f>
        <v>0</v>
      </c>
      <c r="H103" s="16" t="s">
        <v>191</v>
      </c>
      <c r="I103" s="16" t="s">
        <v>122</v>
      </c>
      <c r="J103" s="16" t="s">
        <v>122</v>
      </c>
      <c r="K103" s="16" t="s">
        <v>123</v>
      </c>
      <c r="L103" s="16" t="s">
        <v>172</v>
      </c>
      <c r="M103" s="5">
        <v>97.24</v>
      </c>
      <c r="N103" s="16" t="s">
        <v>381</v>
      </c>
      <c r="O103" s="4" t="s">
        <v>122</v>
      </c>
      <c r="P103" s="4" t="s">
        <v>122</v>
      </c>
      <c r="Q103" s="4"/>
      <c r="R103" s="4" t="s">
        <v>514</v>
      </c>
      <c r="S103" s="4" t="s">
        <v>616</v>
      </c>
      <c r="T103" s="5"/>
      <c r="U103" s="62"/>
      <c r="V103" s="62"/>
      <c r="W103" s="62"/>
      <c r="X103" s="62"/>
      <c r="Y103" s="63"/>
      <c r="Z103" s="63"/>
      <c r="AA103" s="63"/>
      <c r="AB103" s="64"/>
      <c r="AC103" s="66"/>
      <c r="AD103" s="66"/>
      <c r="AE103" s="66"/>
      <c r="AF103" s="66"/>
      <c r="AG103" s="65"/>
      <c r="AH103" s="65"/>
      <c r="AI103" s="65"/>
      <c r="AJ103" s="67"/>
      <c r="AK103" s="64"/>
      <c r="AL103" s="65"/>
      <c r="AM103" s="54"/>
      <c r="AN103" s="54"/>
    </row>
    <row r="104" spans="2:40" s="20" customFormat="1" ht="22.5" x14ac:dyDescent="0.25">
      <c r="B104" s="44" t="s">
        <v>438</v>
      </c>
      <c r="C104" s="44" t="s">
        <v>1724</v>
      </c>
      <c r="D104" s="44" t="s">
        <v>463</v>
      </c>
      <c r="E104" s="44"/>
      <c r="F104" s="44" t="s">
        <v>736</v>
      </c>
      <c r="G104" s="7">
        <v>0.52</v>
      </c>
      <c r="H104" s="45" t="s">
        <v>191</v>
      </c>
      <c r="I104" s="45" t="s">
        <v>690</v>
      </c>
      <c r="J104" s="45" t="s">
        <v>110</v>
      </c>
      <c r="K104" s="45"/>
      <c r="L104" s="45" t="s">
        <v>200</v>
      </c>
      <c r="M104" s="7">
        <v>10.39</v>
      </c>
      <c r="N104" s="45" t="s">
        <v>381</v>
      </c>
      <c r="O104" s="44" t="s">
        <v>690</v>
      </c>
      <c r="P104" s="44" t="s">
        <v>110</v>
      </c>
      <c r="Q104" s="44"/>
      <c r="R104" s="44"/>
      <c r="S104" s="44"/>
      <c r="T104" s="7"/>
      <c r="U104" s="62"/>
      <c r="V104" s="62"/>
      <c r="W104" s="62"/>
      <c r="X104" s="62"/>
      <c r="Y104" s="63"/>
      <c r="Z104" s="63"/>
      <c r="AA104" s="63"/>
      <c r="AB104" s="64"/>
      <c r="AC104" s="66"/>
      <c r="AD104" s="66"/>
      <c r="AE104" s="66"/>
      <c r="AF104" s="66"/>
      <c r="AG104" s="65"/>
      <c r="AH104" s="65"/>
      <c r="AI104" s="65"/>
      <c r="AJ104" s="67"/>
      <c r="AK104" s="64"/>
      <c r="AL104" s="65"/>
      <c r="AM104" s="54"/>
      <c r="AN104" s="54"/>
    </row>
    <row r="105" spans="2:40" s="20" customFormat="1" ht="22.5" x14ac:dyDescent="0.25">
      <c r="B105" s="211" t="s">
        <v>180</v>
      </c>
      <c r="C105" s="211" t="s">
        <v>1735</v>
      </c>
      <c r="D105" s="4" t="s">
        <v>1767</v>
      </c>
      <c r="E105" s="4"/>
      <c r="F105" s="4" t="s">
        <v>320</v>
      </c>
      <c r="G105" s="5">
        <f>+U105+V105</f>
        <v>0</v>
      </c>
      <c r="H105" s="16" t="s">
        <v>88</v>
      </c>
      <c r="I105" s="16" t="s">
        <v>122</v>
      </c>
      <c r="J105" s="16" t="s">
        <v>122</v>
      </c>
      <c r="K105" s="16" t="s">
        <v>538</v>
      </c>
      <c r="L105" s="16" t="s">
        <v>209</v>
      </c>
      <c r="M105" s="5">
        <v>10.54</v>
      </c>
      <c r="N105" s="16" t="s">
        <v>660</v>
      </c>
      <c r="O105" s="4" t="s">
        <v>122</v>
      </c>
      <c r="P105" s="4" t="s">
        <v>122</v>
      </c>
      <c r="Q105" s="4" t="s">
        <v>288</v>
      </c>
      <c r="R105" s="4" t="s">
        <v>1768</v>
      </c>
      <c r="S105" s="4" t="s">
        <v>750</v>
      </c>
      <c r="T105" s="5"/>
      <c r="U105" s="62"/>
      <c r="V105" s="62"/>
      <c r="W105" s="63"/>
      <c r="X105" s="63"/>
      <c r="Y105" s="63"/>
      <c r="Z105" s="63"/>
      <c r="AA105" s="63"/>
      <c r="AB105" s="64"/>
      <c r="AC105" s="66"/>
      <c r="AD105" s="66"/>
      <c r="AE105" s="66"/>
      <c r="AF105" s="66"/>
      <c r="AG105" s="65"/>
      <c r="AH105" s="65"/>
      <c r="AI105" s="65"/>
      <c r="AJ105" s="67"/>
      <c r="AK105" s="64"/>
      <c r="AL105" s="65"/>
      <c r="AM105" s="54"/>
      <c r="AN105" s="54"/>
    </row>
    <row r="106" spans="2:40" s="20" customFormat="1" ht="22.5" x14ac:dyDescent="0.25">
      <c r="B106" s="211" t="s">
        <v>181</v>
      </c>
      <c r="C106" s="211" t="s">
        <v>1736</v>
      </c>
      <c r="D106" s="4" t="s">
        <v>1769</v>
      </c>
      <c r="E106" s="4"/>
      <c r="F106" s="4" t="s">
        <v>320</v>
      </c>
      <c r="G106" s="5">
        <f>+U106+V106</f>
        <v>0</v>
      </c>
      <c r="H106" s="16" t="s">
        <v>88</v>
      </c>
      <c r="I106" s="16" t="s">
        <v>122</v>
      </c>
      <c r="J106" s="16" t="s">
        <v>122</v>
      </c>
      <c r="K106" s="16" t="s">
        <v>538</v>
      </c>
      <c r="L106" s="16" t="s">
        <v>210</v>
      </c>
      <c r="M106" s="5">
        <v>30.46</v>
      </c>
      <c r="N106" s="16" t="s">
        <v>660</v>
      </c>
      <c r="O106" s="4" t="s">
        <v>122</v>
      </c>
      <c r="P106" s="4" t="s">
        <v>122</v>
      </c>
      <c r="Q106" s="4" t="s">
        <v>288</v>
      </c>
      <c r="R106" s="4" t="s">
        <v>1768</v>
      </c>
      <c r="S106" s="4" t="s">
        <v>751</v>
      </c>
      <c r="T106" s="5"/>
      <c r="U106" s="62"/>
      <c r="V106" s="62"/>
      <c r="W106" s="63"/>
      <c r="X106" s="63"/>
      <c r="Y106" s="63"/>
      <c r="Z106" s="63"/>
      <c r="AA106" s="63"/>
      <c r="AB106" s="64"/>
      <c r="AC106" s="66"/>
      <c r="AD106" s="66"/>
      <c r="AE106" s="66"/>
      <c r="AF106" s="66"/>
      <c r="AG106" s="65"/>
      <c r="AH106" s="65"/>
      <c r="AI106" s="65"/>
      <c r="AJ106" s="67"/>
      <c r="AK106" s="64"/>
      <c r="AL106" s="65"/>
      <c r="AM106" s="54"/>
      <c r="AN106" s="54"/>
    </row>
    <row r="107" spans="2:40" s="20" customFormat="1" x14ac:dyDescent="0.25">
      <c r="B107" s="44" t="s">
        <v>37</v>
      </c>
      <c r="C107" s="44" t="s">
        <v>219</v>
      </c>
      <c r="D107" s="44" t="s">
        <v>415</v>
      </c>
      <c r="E107" s="44"/>
      <c r="F107" s="44" t="s">
        <v>320</v>
      </c>
      <c r="G107" s="7">
        <v>1.95</v>
      </c>
      <c r="H107" s="45" t="s">
        <v>668</v>
      </c>
      <c r="I107" s="45" t="s">
        <v>789</v>
      </c>
      <c r="J107" s="45" t="s">
        <v>110</v>
      </c>
      <c r="K107" s="45" t="s">
        <v>314</v>
      </c>
      <c r="L107" s="45" t="s">
        <v>729</v>
      </c>
      <c r="M107" s="7">
        <v>31</v>
      </c>
      <c r="N107" s="45" t="s">
        <v>660</v>
      </c>
      <c r="O107" s="44" t="s">
        <v>789</v>
      </c>
      <c r="P107" s="44" t="s">
        <v>110</v>
      </c>
      <c r="Q107" s="44"/>
      <c r="R107" s="44"/>
      <c r="S107" s="44" t="s">
        <v>670</v>
      </c>
      <c r="T107" s="7"/>
      <c r="U107" s="62"/>
      <c r="V107" s="62"/>
      <c r="W107" s="62"/>
      <c r="X107" s="62"/>
      <c r="Y107" s="62"/>
      <c r="Z107" s="62"/>
      <c r="AA107" s="62"/>
      <c r="AB107" s="64"/>
      <c r="AC107" s="66"/>
      <c r="AD107" s="66"/>
      <c r="AE107" s="66"/>
      <c r="AF107" s="66"/>
      <c r="AG107" s="65"/>
      <c r="AH107" s="65"/>
      <c r="AI107" s="65"/>
      <c r="AJ107" s="67"/>
      <c r="AK107" s="62"/>
      <c r="AL107" s="65"/>
      <c r="AM107" s="57"/>
      <c r="AN107" s="60"/>
    </row>
    <row r="108" spans="2:40" s="20" customFormat="1" x14ac:dyDescent="0.25">
      <c r="B108" s="44" t="s">
        <v>75</v>
      </c>
      <c r="C108" s="44" t="s">
        <v>229</v>
      </c>
      <c r="D108" s="44" t="s">
        <v>220</v>
      </c>
      <c r="E108" s="44"/>
      <c r="F108" s="44" t="s">
        <v>706</v>
      </c>
      <c r="G108" s="7">
        <v>2</v>
      </c>
      <c r="H108" s="45" t="s">
        <v>668</v>
      </c>
      <c r="I108" s="45" t="s">
        <v>789</v>
      </c>
      <c r="J108" s="45" t="s">
        <v>110</v>
      </c>
      <c r="K108" s="45" t="s">
        <v>314</v>
      </c>
      <c r="L108" s="45" t="s">
        <v>729</v>
      </c>
      <c r="M108" s="7">
        <v>84.69</v>
      </c>
      <c r="N108" s="45" t="s">
        <v>730</v>
      </c>
      <c r="O108" s="44" t="s">
        <v>789</v>
      </c>
      <c r="P108" s="44" t="s">
        <v>110</v>
      </c>
      <c r="Q108" s="44"/>
      <c r="R108" s="44" t="s">
        <v>594</v>
      </c>
      <c r="S108" s="44" t="s">
        <v>693</v>
      </c>
      <c r="T108" s="7"/>
      <c r="U108" s="62"/>
      <c r="V108" s="62"/>
      <c r="W108" s="62"/>
      <c r="X108" s="62"/>
      <c r="Y108" s="62"/>
      <c r="Z108" s="62"/>
      <c r="AA108" s="62"/>
      <c r="AB108" s="64"/>
      <c r="AC108" s="66"/>
      <c r="AD108" s="66"/>
      <c r="AE108" s="66"/>
      <c r="AF108" s="66"/>
      <c r="AG108" s="65"/>
      <c r="AH108" s="65"/>
      <c r="AI108" s="65"/>
      <c r="AJ108" s="67"/>
      <c r="AK108" s="62"/>
      <c r="AL108" s="65"/>
      <c r="AM108" s="57"/>
      <c r="AN108" s="60"/>
    </row>
    <row r="109" spans="2:40" s="20" customFormat="1" ht="22.5" x14ac:dyDescent="0.25">
      <c r="B109" s="44" t="s">
        <v>452</v>
      </c>
      <c r="C109" s="44" t="s">
        <v>1724</v>
      </c>
      <c r="D109" s="44" t="s">
        <v>477</v>
      </c>
      <c r="E109" s="44" t="s">
        <v>75</v>
      </c>
      <c r="F109" s="44" t="s">
        <v>284</v>
      </c>
      <c r="G109" s="7">
        <v>0.75</v>
      </c>
      <c r="H109" s="45" t="s">
        <v>668</v>
      </c>
      <c r="I109" s="45" t="s">
        <v>789</v>
      </c>
      <c r="J109" s="45" t="s">
        <v>110</v>
      </c>
      <c r="K109" s="45"/>
      <c r="L109" s="45" t="s">
        <v>200</v>
      </c>
      <c r="M109" s="7">
        <v>8.7100000000000009</v>
      </c>
      <c r="N109" s="45" t="s">
        <v>730</v>
      </c>
      <c r="O109" s="44" t="s">
        <v>789</v>
      </c>
      <c r="P109" s="44" t="s">
        <v>110</v>
      </c>
      <c r="Q109" s="44"/>
      <c r="R109" s="44"/>
      <c r="S109" s="44"/>
      <c r="T109" s="7"/>
      <c r="U109" s="62"/>
      <c r="V109" s="62"/>
      <c r="W109" s="62"/>
      <c r="X109" s="62"/>
      <c r="Y109" s="62"/>
      <c r="Z109" s="62"/>
      <c r="AA109" s="62"/>
      <c r="AB109" s="64"/>
      <c r="AC109" s="66"/>
      <c r="AD109" s="66"/>
      <c r="AE109" s="66"/>
      <c r="AF109" s="66"/>
      <c r="AG109" s="65"/>
      <c r="AH109" s="65"/>
      <c r="AI109" s="65"/>
      <c r="AJ109" s="67"/>
      <c r="AK109" s="62"/>
      <c r="AL109" s="65"/>
      <c r="AM109" s="57"/>
      <c r="AN109" s="60"/>
    </row>
    <row r="110" spans="2:40" s="20" customFormat="1" ht="22.5" x14ac:dyDescent="0.25">
      <c r="B110" s="44" t="s">
        <v>421</v>
      </c>
      <c r="C110" s="44" t="s">
        <v>1724</v>
      </c>
      <c r="D110" s="44" t="s">
        <v>489</v>
      </c>
      <c r="E110" s="44"/>
      <c r="F110" s="44" t="s">
        <v>284</v>
      </c>
      <c r="G110" s="7">
        <v>0.1</v>
      </c>
      <c r="H110" s="45" t="s">
        <v>199</v>
      </c>
      <c r="I110" s="45" t="s">
        <v>789</v>
      </c>
      <c r="J110" s="45" t="s">
        <v>110</v>
      </c>
      <c r="K110" s="45"/>
      <c r="L110" s="45" t="s">
        <v>200</v>
      </c>
      <c r="M110" s="7">
        <v>1.02</v>
      </c>
      <c r="N110" s="45" t="s">
        <v>679</v>
      </c>
      <c r="O110" s="44" t="s">
        <v>789</v>
      </c>
      <c r="P110" s="44" t="s">
        <v>110</v>
      </c>
      <c r="Q110" s="44"/>
      <c r="R110" s="44"/>
      <c r="S110" s="44"/>
      <c r="T110" s="7"/>
      <c r="U110" s="62"/>
      <c r="V110" s="62"/>
      <c r="W110" s="62"/>
      <c r="X110" s="62"/>
      <c r="Y110" s="62"/>
      <c r="Z110" s="63"/>
      <c r="AA110" s="63"/>
      <c r="AB110" s="64"/>
      <c r="AC110" s="66"/>
      <c r="AD110" s="66"/>
      <c r="AE110" s="66"/>
      <c r="AF110" s="66"/>
      <c r="AG110" s="66"/>
      <c r="AH110" s="65"/>
      <c r="AI110" s="65"/>
      <c r="AJ110" s="67"/>
      <c r="AK110" s="63"/>
      <c r="AL110" s="66"/>
      <c r="AM110" s="57"/>
      <c r="AN110" s="60"/>
    </row>
    <row r="111" spans="2:40" s="20" customFormat="1" ht="22.5" x14ac:dyDescent="0.25">
      <c r="B111" s="44" t="s">
        <v>450</v>
      </c>
      <c r="C111" s="44" t="s">
        <v>1724</v>
      </c>
      <c r="D111" s="44" t="s">
        <v>475</v>
      </c>
      <c r="E111" s="44"/>
      <c r="F111" s="44" t="s">
        <v>284</v>
      </c>
      <c r="G111" s="7">
        <v>0.44</v>
      </c>
      <c r="H111" s="45" t="s">
        <v>199</v>
      </c>
      <c r="I111" s="45" t="s">
        <v>789</v>
      </c>
      <c r="J111" s="45" t="s">
        <v>110</v>
      </c>
      <c r="K111" s="45"/>
      <c r="L111" s="45" t="s">
        <v>200</v>
      </c>
      <c r="M111" s="7">
        <v>2.38</v>
      </c>
      <c r="N111" s="45" t="s">
        <v>679</v>
      </c>
      <c r="O111" s="44" t="s">
        <v>789</v>
      </c>
      <c r="P111" s="44" t="s">
        <v>110</v>
      </c>
      <c r="Q111" s="44"/>
      <c r="R111" s="44"/>
      <c r="S111" s="44"/>
      <c r="T111" s="7"/>
      <c r="U111" s="62"/>
      <c r="V111" s="62"/>
      <c r="W111" s="62"/>
      <c r="X111" s="62"/>
      <c r="Y111" s="62"/>
      <c r="Z111" s="63"/>
      <c r="AA111" s="63"/>
      <c r="AB111" s="64"/>
      <c r="AC111" s="66"/>
      <c r="AD111" s="66"/>
      <c r="AE111" s="66"/>
      <c r="AF111" s="66"/>
      <c r="AG111" s="66"/>
      <c r="AH111" s="65"/>
      <c r="AI111" s="65"/>
      <c r="AJ111" s="67"/>
      <c r="AK111" s="63"/>
      <c r="AL111" s="66"/>
      <c r="AM111" s="57"/>
      <c r="AN111" s="60"/>
    </row>
    <row r="112" spans="2:40" s="20" customFormat="1" ht="22.5" x14ac:dyDescent="0.25">
      <c r="B112" s="44" t="s">
        <v>423</v>
      </c>
      <c r="C112" s="44" t="s">
        <v>1724</v>
      </c>
      <c r="D112" s="44" t="s">
        <v>491</v>
      </c>
      <c r="E112" s="44"/>
      <c r="F112" s="44" t="s">
        <v>284</v>
      </c>
      <c r="G112" s="7">
        <v>0.5</v>
      </c>
      <c r="H112" s="45" t="s">
        <v>91</v>
      </c>
      <c r="I112" s="45" t="s">
        <v>789</v>
      </c>
      <c r="J112" s="45" t="s">
        <v>110</v>
      </c>
      <c r="K112" s="45"/>
      <c r="L112" s="45" t="s">
        <v>200</v>
      </c>
      <c r="M112" s="7">
        <v>9.6999999999999993</v>
      </c>
      <c r="N112" s="45" t="s">
        <v>680</v>
      </c>
      <c r="O112" s="44" t="s">
        <v>789</v>
      </c>
      <c r="P112" s="44" t="s">
        <v>110</v>
      </c>
      <c r="Q112" s="44"/>
      <c r="R112" s="44"/>
      <c r="S112" s="44"/>
      <c r="T112" s="7"/>
      <c r="U112" s="63"/>
      <c r="V112" s="63"/>
      <c r="W112" s="62"/>
      <c r="X112" s="62"/>
      <c r="Y112" s="62"/>
      <c r="Z112" s="63"/>
      <c r="AA112" s="63"/>
      <c r="AB112" s="64"/>
      <c r="AC112" s="66"/>
      <c r="AD112" s="66"/>
      <c r="AE112" s="66"/>
      <c r="AF112" s="66"/>
      <c r="AG112" s="66"/>
      <c r="AH112" s="65"/>
      <c r="AI112" s="65"/>
      <c r="AJ112" s="67"/>
      <c r="AK112" s="63"/>
      <c r="AL112" s="65"/>
      <c r="AM112" s="57"/>
      <c r="AN112" s="60"/>
    </row>
    <row r="113" spans="2:40" s="20" customFormat="1" ht="33.75" x14ac:dyDescent="0.25">
      <c r="B113" s="44" t="s">
        <v>56</v>
      </c>
      <c r="C113" s="44" t="s">
        <v>133</v>
      </c>
      <c r="D113" s="44" t="s">
        <v>1770</v>
      </c>
      <c r="E113" s="44"/>
      <c r="F113" s="44" t="s">
        <v>655</v>
      </c>
      <c r="G113" s="7">
        <v>0.96</v>
      </c>
      <c r="H113" s="45" t="s">
        <v>355</v>
      </c>
      <c r="I113" s="45" t="s">
        <v>789</v>
      </c>
      <c r="J113" s="45" t="s">
        <v>712</v>
      </c>
      <c r="K113" s="45"/>
      <c r="L113" s="45" t="s">
        <v>176</v>
      </c>
      <c r="M113" s="7">
        <v>5.4</v>
      </c>
      <c r="N113" s="45" t="s">
        <v>680</v>
      </c>
      <c r="O113" s="44" t="s">
        <v>789</v>
      </c>
      <c r="P113" s="44" t="s">
        <v>712</v>
      </c>
      <c r="Q113" s="44" t="s">
        <v>205</v>
      </c>
      <c r="R113" s="44" t="s">
        <v>534</v>
      </c>
      <c r="S113" s="44" t="s">
        <v>654</v>
      </c>
      <c r="T113" s="7"/>
      <c r="U113" s="63"/>
      <c r="V113" s="63"/>
      <c r="W113" s="62"/>
      <c r="X113" s="62"/>
      <c r="Y113" s="62"/>
      <c r="Z113" s="62"/>
      <c r="AA113" s="63"/>
      <c r="AB113" s="64"/>
      <c r="AC113" s="66"/>
      <c r="AD113" s="66"/>
      <c r="AE113" s="66"/>
      <c r="AF113" s="66"/>
      <c r="AG113" s="66"/>
      <c r="AH113" s="65"/>
      <c r="AI113" s="65"/>
      <c r="AJ113" s="67"/>
      <c r="AK113" s="63"/>
      <c r="AL113" s="65"/>
      <c r="AM113" s="57"/>
      <c r="AN113" s="60"/>
    </row>
    <row r="114" spans="2:40" s="20" customFormat="1" ht="22.5" x14ac:dyDescent="0.25">
      <c r="B114" s="44" t="s">
        <v>424</v>
      </c>
      <c r="C114" s="44" t="s">
        <v>1724</v>
      </c>
      <c r="D114" s="44" t="s">
        <v>492</v>
      </c>
      <c r="E114" s="44"/>
      <c r="F114" s="44" t="s">
        <v>284</v>
      </c>
      <c r="G114" s="7">
        <v>0.2</v>
      </c>
      <c r="H114" s="45" t="s">
        <v>115</v>
      </c>
      <c r="I114" s="45" t="s">
        <v>789</v>
      </c>
      <c r="J114" s="45" t="s">
        <v>110</v>
      </c>
      <c r="K114" s="45"/>
      <c r="L114" s="45" t="s">
        <v>200</v>
      </c>
      <c r="M114" s="7">
        <v>2.0499999999999998</v>
      </c>
      <c r="N114" s="45" t="s">
        <v>680</v>
      </c>
      <c r="O114" s="44" t="s">
        <v>789</v>
      </c>
      <c r="P114" s="44" t="s">
        <v>110</v>
      </c>
      <c r="Q114" s="44"/>
      <c r="R114" s="44"/>
      <c r="S114" s="44"/>
      <c r="T114" s="7"/>
      <c r="U114" s="63"/>
      <c r="V114" s="63"/>
      <c r="W114" s="63"/>
      <c r="X114" s="62"/>
      <c r="Y114" s="62"/>
      <c r="Z114" s="63"/>
      <c r="AA114" s="63"/>
      <c r="AB114" s="64"/>
      <c r="AC114" s="66"/>
      <c r="AD114" s="66"/>
      <c r="AE114" s="66"/>
      <c r="AF114" s="66"/>
      <c r="AG114" s="66"/>
      <c r="AH114" s="65"/>
      <c r="AI114" s="65"/>
      <c r="AJ114" s="67"/>
      <c r="AK114" s="63"/>
      <c r="AL114" s="65"/>
      <c r="AM114" s="57"/>
      <c r="AN114" s="60"/>
    </row>
    <row r="115" spans="2:40" s="20" customFormat="1" x14ac:dyDescent="0.25">
      <c r="B115" s="44" t="s">
        <v>59</v>
      </c>
      <c r="C115" s="44" t="s">
        <v>183</v>
      </c>
      <c r="D115" s="44" t="s">
        <v>184</v>
      </c>
      <c r="E115" s="44" t="s">
        <v>49</v>
      </c>
      <c r="F115" s="44" t="s">
        <v>283</v>
      </c>
      <c r="G115" s="7">
        <v>0.92</v>
      </c>
      <c r="H115" s="45" t="s">
        <v>111</v>
      </c>
      <c r="I115" s="45" t="s">
        <v>789</v>
      </c>
      <c r="J115" s="45" t="s">
        <v>110</v>
      </c>
      <c r="K115" s="45"/>
      <c r="L115" s="45" t="s">
        <v>172</v>
      </c>
      <c r="M115" s="7">
        <v>101.83</v>
      </c>
      <c r="N115" s="45" t="s">
        <v>715</v>
      </c>
      <c r="O115" s="44" t="s">
        <v>789</v>
      </c>
      <c r="P115" s="44" t="s">
        <v>110</v>
      </c>
      <c r="Q115" s="44"/>
      <c r="R115" s="44" t="s">
        <v>367</v>
      </c>
      <c r="S115" s="44" t="s">
        <v>664</v>
      </c>
      <c r="T115" s="7"/>
      <c r="U115" s="63"/>
      <c r="V115" s="62"/>
      <c r="W115" s="62"/>
      <c r="X115" s="62"/>
      <c r="Y115" s="62"/>
      <c r="Z115" s="63"/>
      <c r="AA115" s="63"/>
      <c r="AB115" s="64"/>
      <c r="AC115" s="66"/>
      <c r="AD115" s="66"/>
      <c r="AE115" s="66"/>
      <c r="AF115" s="66"/>
      <c r="AG115" s="66"/>
      <c r="AH115" s="65"/>
      <c r="AI115" s="65"/>
      <c r="AJ115" s="67"/>
      <c r="AK115" s="63"/>
      <c r="AL115" s="65"/>
      <c r="AM115" s="57"/>
      <c r="AN115" s="60"/>
    </row>
    <row r="116" spans="2:40" s="6" customFormat="1" ht="22.5" x14ac:dyDescent="0.25">
      <c r="B116" s="44" t="s">
        <v>434</v>
      </c>
      <c r="C116" s="44" t="s">
        <v>1724</v>
      </c>
      <c r="D116" s="44" t="s">
        <v>459</v>
      </c>
      <c r="E116" s="44"/>
      <c r="F116" s="44" t="s">
        <v>284</v>
      </c>
      <c r="G116" s="7">
        <v>0.5</v>
      </c>
      <c r="H116" s="45" t="s">
        <v>91</v>
      </c>
      <c r="I116" s="45" t="s">
        <v>789</v>
      </c>
      <c r="J116" s="45" t="s">
        <v>110</v>
      </c>
      <c r="K116" s="45"/>
      <c r="L116" s="45" t="s">
        <v>200</v>
      </c>
      <c r="M116" s="7">
        <v>6.1</v>
      </c>
      <c r="N116" s="45" t="s">
        <v>715</v>
      </c>
      <c r="O116" s="44" t="s">
        <v>789</v>
      </c>
      <c r="P116" s="44" t="s">
        <v>110</v>
      </c>
      <c r="Q116" s="44"/>
      <c r="R116" s="44"/>
      <c r="S116" s="44"/>
      <c r="T116" s="7"/>
      <c r="U116" s="63"/>
      <c r="V116" s="63"/>
      <c r="W116" s="62"/>
      <c r="X116" s="62"/>
      <c r="Y116" s="62"/>
      <c r="Z116" s="63"/>
      <c r="AA116" s="63"/>
      <c r="AB116" s="64"/>
      <c r="AC116" s="66"/>
      <c r="AD116" s="66"/>
      <c r="AE116" s="66"/>
      <c r="AF116" s="66"/>
      <c r="AG116" s="66"/>
      <c r="AH116" s="65"/>
      <c r="AI116" s="65"/>
      <c r="AJ116" s="67"/>
      <c r="AK116" s="64"/>
      <c r="AL116" s="65"/>
      <c r="AM116" s="57"/>
      <c r="AN116" s="60"/>
    </row>
    <row r="117" spans="2:40" ht="22.5" x14ac:dyDescent="0.25">
      <c r="B117" s="4" t="s">
        <v>326</v>
      </c>
      <c r="C117" s="4" t="s">
        <v>153</v>
      </c>
      <c r="D117" s="4" t="s">
        <v>319</v>
      </c>
      <c r="E117" s="4" t="s">
        <v>328</v>
      </c>
      <c r="F117" s="4" t="s">
        <v>564</v>
      </c>
      <c r="G117" s="5">
        <f>+M117*0.03</f>
        <v>7.2901709999999991</v>
      </c>
      <c r="H117" s="16" t="s">
        <v>91</v>
      </c>
      <c r="I117" s="16" t="s">
        <v>122</v>
      </c>
      <c r="J117" s="16" t="s">
        <v>122</v>
      </c>
      <c r="K117" s="16"/>
      <c r="L117" s="16"/>
      <c r="M117" s="5">
        <f>(265.58*1.22)*0.75</f>
        <v>243.00569999999999</v>
      </c>
      <c r="N117" s="16" t="s">
        <v>565</v>
      </c>
      <c r="O117" s="4" t="s">
        <v>122</v>
      </c>
      <c r="P117" s="4" t="s">
        <v>122</v>
      </c>
      <c r="Q117" s="4"/>
      <c r="R117" s="4" t="s">
        <v>156</v>
      </c>
      <c r="S117" s="4" t="s">
        <v>563</v>
      </c>
      <c r="T117" s="5"/>
      <c r="U117" s="63"/>
      <c r="V117" s="63"/>
      <c r="W117" s="62"/>
      <c r="X117" s="62"/>
      <c r="Y117" s="62"/>
      <c r="Z117" s="63"/>
      <c r="AA117" s="63"/>
      <c r="AB117" s="64"/>
      <c r="AC117" s="66"/>
      <c r="AD117" s="66"/>
      <c r="AE117" s="66"/>
      <c r="AF117" s="66"/>
      <c r="AG117" s="66"/>
      <c r="AH117" s="65"/>
      <c r="AI117" s="65"/>
      <c r="AJ117" s="67"/>
      <c r="AK117" s="64"/>
      <c r="AL117" s="65"/>
      <c r="AM117" s="54"/>
      <c r="AN117" s="54"/>
    </row>
    <row r="118" spans="2:40" x14ac:dyDescent="0.25">
      <c r="B118" s="4" t="s">
        <v>19</v>
      </c>
      <c r="C118" s="4" t="s">
        <v>124</v>
      </c>
      <c r="D118" s="4"/>
      <c r="E118" s="4"/>
      <c r="F118" s="4" t="s">
        <v>354</v>
      </c>
      <c r="G118" s="5" t="s">
        <v>624</v>
      </c>
      <c r="H118" s="16" t="s">
        <v>617</v>
      </c>
      <c r="I118" s="16" t="s">
        <v>122</v>
      </c>
      <c r="J118" s="16" t="s">
        <v>122</v>
      </c>
      <c r="K118" s="16"/>
      <c r="L118" s="16" t="s">
        <v>127</v>
      </c>
      <c r="M118" s="5">
        <v>20</v>
      </c>
      <c r="N118" s="16" t="s">
        <v>356</v>
      </c>
      <c r="O118" s="4" t="s">
        <v>122</v>
      </c>
      <c r="P118" s="4" t="s">
        <v>122</v>
      </c>
      <c r="Q118" s="4" t="s">
        <v>128</v>
      </c>
      <c r="R118" s="4"/>
      <c r="S118" s="4" t="s">
        <v>204</v>
      </c>
      <c r="T118" s="5"/>
      <c r="U118" s="62"/>
      <c r="V118" s="62"/>
      <c r="W118" s="63"/>
      <c r="X118" s="63"/>
      <c r="Y118" s="63"/>
      <c r="Z118" s="63"/>
      <c r="AA118" s="63"/>
      <c r="AB118" s="64"/>
      <c r="AC118" s="66"/>
      <c r="AD118" s="66"/>
      <c r="AE118" s="66"/>
      <c r="AF118" s="66"/>
      <c r="AG118" s="66"/>
      <c r="AH118" s="66"/>
      <c r="AI118" s="65"/>
      <c r="AJ118" s="67"/>
      <c r="AK118" s="64"/>
      <c r="AL118" s="65"/>
      <c r="AM118" s="54"/>
      <c r="AN118" s="54"/>
    </row>
    <row r="119" spans="2:40" ht="22.5" x14ac:dyDescent="0.25">
      <c r="B119" s="44" t="s">
        <v>429</v>
      </c>
      <c r="C119" s="44" t="s">
        <v>1724</v>
      </c>
      <c r="D119" s="44" t="s">
        <v>456</v>
      </c>
      <c r="E119" s="44"/>
      <c r="F119" s="44" t="s">
        <v>284</v>
      </c>
      <c r="G119" s="7">
        <v>1.3</v>
      </c>
      <c r="H119" s="45" t="s">
        <v>191</v>
      </c>
      <c r="I119" s="45" t="s">
        <v>789</v>
      </c>
      <c r="J119" s="45" t="s">
        <v>110</v>
      </c>
      <c r="K119" s="45"/>
      <c r="L119" s="45" t="s">
        <v>200</v>
      </c>
      <c r="M119" s="7">
        <v>2.56</v>
      </c>
      <c r="N119" s="45" t="s">
        <v>734</v>
      </c>
      <c r="O119" s="44" t="s">
        <v>789</v>
      </c>
      <c r="P119" s="44" t="s">
        <v>110</v>
      </c>
      <c r="Q119" s="44"/>
      <c r="R119" s="44"/>
      <c r="S119" s="44"/>
      <c r="T119" s="7"/>
      <c r="U119" s="62"/>
      <c r="V119" s="62"/>
      <c r="W119" s="62"/>
      <c r="X119" s="62"/>
      <c r="Y119" s="63"/>
      <c r="Z119" s="63"/>
      <c r="AA119" s="63"/>
      <c r="AB119" s="64"/>
      <c r="AC119" s="66"/>
      <c r="AD119" s="66"/>
      <c r="AE119" s="66"/>
      <c r="AF119" s="66"/>
      <c r="AG119" s="66"/>
      <c r="AH119" s="66"/>
      <c r="AI119" s="65"/>
      <c r="AJ119" s="67"/>
      <c r="AK119" s="64"/>
      <c r="AL119" s="65"/>
      <c r="AM119" s="54"/>
      <c r="AN119" s="54"/>
    </row>
    <row r="120" spans="2:40" ht="33.75" x14ac:dyDescent="0.25">
      <c r="B120" s="44" t="s">
        <v>67</v>
      </c>
      <c r="C120" s="44" t="s">
        <v>158</v>
      </c>
      <c r="D120" s="44" t="s">
        <v>1770</v>
      </c>
      <c r="E120" s="44" t="s">
        <v>329</v>
      </c>
      <c r="F120" s="44" t="s">
        <v>293</v>
      </c>
      <c r="G120" s="7">
        <f>+M120*0.03</f>
        <v>2.2475999999999998</v>
      </c>
      <c r="H120" s="45" t="s">
        <v>92</v>
      </c>
      <c r="I120" s="45" t="s">
        <v>789</v>
      </c>
      <c r="J120" s="45" t="s">
        <v>110</v>
      </c>
      <c r="K120" s="45" t="s">
        <v>724</v>
      </c>
      <c r="L120" s="45" t="s">
        <v>172</v>
      </c>
      <c r="M120" s="7">
        <v>74.92</v>
      </c>
      <c r="N120" s="45" t="s">
        <v>721</v>
      </c>
      <c r="O120" s="44" t="s">
        <v>789</v>
      </c>
      <c r="P120" s="44" t="s">
        <v>110</v>
      </c>
      <c r="Q120" s="44"/>
      <c r="R120" s="44" t="s">
        <v>187</v>
      </c>
      <c r="S120" s="44" t="s">
        <v>692</v>
      </c>
      <c r="T120" s="7"/>
      <c r="U120" s="62"/>
      <c r="V120" s="62"/>
      <c r="W120" s="62"/>
      <c r="X120" s="63"/>
      <c r="Y120" s="63"/>
      <c r="Z120" s="63"/>
      <c r="AA120" s="63"/>
      <c r="AB120" s="64"/>
      <c r="AC120" s="66"/>
      <c r="AD120" s="66"/>
      <c r="AE120" s="66"/>
      <c r="AF120" s="66"/>
      <c r="AG120" s="66"/>
      <c r="AH120" s="66"/>
      <c r="AI120" s="65"/>
      <c r="AJ120" s="67"/>
      <c r="AK120" s="64"/>
      <c r="AL120" s="65"/>
      <c r="AM120" s="54"/>
      <c r="AN120" s="54"/>
    </row>
    <row r="121" spans="2:40" s="24" customFormat="1" x14ac:dyDescent="0.25">
      <c r="B121" s="4" t="s">
        <v>518</v>
      </c>
      <c r="C121" s="4" t="s">
        <v>521</v>
      </c>
      <c r="D121" s="4"/>
      <c r="E121" s="4" t="s">
        <v>517</v>
      </c>
      <c r="F121" s="4" t="s">
        <v>770</v>
      </c>
      <c r="G121" s="5">
        <f>+U121+V121</f>
        <v>0</v>
      </c>
      <c r="H121" s="16" t="s">
        <v>173</v>
      </c>
      <c r="I121" s="16" t="s">
        <v>122</v>
      </c>
      <c r="J121" s="16" t="s">
        <v>122</v>
      </c>
      <c r="K121" s="16"/>
      <c r="L121" s="16" t="s">
        <v>172</v>
      </c>
      <c r="M121" s="5">
        <v>29.87</v>
      </c>
      <c r="N121" s="16" t="s">
        <v>721</v>
      </c>
      <c r="O121" s="4" t="s">
        <v>122</v>
      </c>
      <c r="P121" s="4" t="s">
        <v>122</v>
      </c>
      <c r="Q121" s="4"/>
      <c r="R121" s="33"/>
      <c r="S121" s="33" t="s">
        <v>228</v>
      </c>
      <c r="T121" s="5"/>
      <c r="U121" s="63"/>
      <c r="V121" s="62"/>
      <c r="W121" s="62"/>
      <c r="X121" s="63"/>
      <c r="Y121" s="63"/>
      <c r="Z121" s="63"/>
      <c r="AA121" s="63"/>
      <c r="AB121" s="64"/>
      <c r="AC121" s="66"/>
      <c r="AD121" s="66"/>
      <c r="AE121" s="66"/>
      <c r="AF121" s="66"/>
      <c r="AG121" s="66"/>
      <c r="AH121" s="66"/>
      <c r="AI121" s="65"/>
      <c r="AJ121" s="67"/>
      <c r="AK121" s="64"/>
      <c r="AL121" s="65"/>
      <c r="AM121" s="54"/>
      <c r="AN121" s="54"/>
    </row>
    <row r="122" spans="2:40" s="48" customFormat="1" x14ac:dyDescent="0.25">
      <c r="B122" s="44" t="s">
        <v>716</v>
      </c>
      <c r="C122" s="44" t="s">
        <v>214</v>
      </c>
      <c r="D122" s="44" t="s">
        <v>719</v>
      </c>
      <c r="E122" s="44"/>
      <c r="F122" s="44" t="s">
        <v>343</v>
      </c>
      <c r="G122" s="7">
        <v>4.5</v>
      </c>
      <c r="H122" s="45" t="s">
        <v>174</v>
      </c>
      <c r="I122" s="45" t="s">
        <v>789</v>
      </c>
      <c r="J122" s="45" t="s">
        <v>110</v>
      </c>
      <c r="K122" s="45"/>
      <c r="L122" s="45" t="s">
        <v>172</v>
      </c>
      <c r="M122" s="7">
        <v>7.73</v>
      </c>
      <c r="N122" s="45" t="s">
        <v>721</v>
      </c>
      <c r="O122" s="44" t="s">
        <v>789</v>
      </c>
      <c r="P122" s="44" t="s">
        <v>110</v>
      </c>
      <c r="Q122" s="44"/>
      <c r="R122" s="15"/>
      <c r="S122" s="44" t="s">
        <v>754</v>
      </c>
      <c r="T122" s="7"/>
      <c r="U122" s="63"/>
      <c r="V122" s="63"/>
      <c r="W122" s="62"/>
      <c r="X122" s="62"/>
      <c r="Y122" s="62"/>
      <c r="Z122" s="62"/>
      <c r="AA122" s="62"/>
      <c r="AB122" s="64"/>
      <c r="AC122" s="66"/>
      <c r="AD122" s="66"/>
      <c r="AE122" s="66"/>
      <c r="AF122" s="66"/>
      <c r="AG122" s="66"/>
      <c r="AH122" s="66"/>
      <c r="AI122" s="65"/>
      <c r="AJ122" s="67"/>
      <c r="AK122" s="63"/>
      <c r="AL122" s="65"/>
      <c r="AM122" s="57"/>
      <c r="AN122" s="60"/>
    </row>
    <row r="123" spans="2:40" s="48" customFormat="1" ht="22.5" x14ac:dyDescent="0.25">
      <c r="B123" s="44" t="s">
        <v>426</v>
      </c>
      <c r="C123" s="44" t="s">
        <v>1724</v>
      </c>
      <c r="D123" s="44" t="s">
        <v>494</v>
      </c>
      <c r="E123" s="44"/>
      <c r="F123" s="44" t="s">
        <v>284</v>
      </c>
      <c r="G123" s="7">
        <v>0.5</v>
      </c>
      <c r="H123" s="45" t="s">
        <v>377</v>
      </c>
      <c r="I123" s="45" t="s">
        <v>690</v>
      </c>
      <c r="J123" s="45" t="s">
        <v>110</v>
      </c>
      <c r="K123" s="45"/>
      <c r="L123" s="45" t="s">
        <v>200</v>
      </c>
      <c r="M123" s="7">
        <v>3.4</v>
      </c>
      <c r="N123" s="45" t="s">
        <v>665</v>
      </c>
      <c r="O123" s="44" t="s">
        <v>690</v>
      </c>
      <c r="P123" s="44" t="s">
        <v>110</v>
      </c>
      <c r="Q123" s="44"/>
      <c r="R123" s="44"/>
      <c r="S123" s="44"/>
      <c r="T123" s="7"/>
      <c r="U123" s="63"/>
      <c r="V123" s="63"/>
      <c r="W123" s="63"/>
      <c r="X123" s="62"/>
      <c r="Y123" s="62"/>
      <c r="Z123" s="62"/>
      <c r="AA123" s="62"/>
      <c r="AB123" s="64"/>
      <c r="AC123" s="66"/>
      <c r="AD123" s="66"/>
      <c r="AE123" s="66"/>
      <c r="AF123" s="66"/>
      <c r="AG123" s="66"/>
      <c r="AH123" s="66"/>
      <c r="AI123" s="66"/>
      <c r="AJ123" s="67"/>
      <c r="AK123" s="63"/>
      <c r="AL123" s="65"/>
      <c r="AM123" s="57"/>
      <c r="AN123" s="60"/>
    </row>
    <row r="124" spans="2:40" s="48" customFormat="1" ht="22.5" x14ac:dyDescent="0.25">
      <c r="B124" s="44" t="s">
        <v>427</v>
      </c>
      <c r="C124" s="44" t="s">
        <v>1724</v>
      </c>
      <c r="D124" s="44" t="s">
        <v>495</v>
      </c>
      <c r="E124" s="44"/>
      <c r="F124" s="44" t="s">
        <v>284</v>
      </c>
      <c r="G124" s="7">
        <v>0.5</v>
      </c>
      <c r="H124" s="45" t="s">
        <v>377</v>
      </c>
      <c r="I124" s="45" t="s">
        <v>789</v>
      </c>
      <c r="J124" s="45" t="s">
        <v>110</v>
      </c>
      <c r="K124" s="45"/>
      <c r="L124" s="45" t="s">
        <v>200</v>
      </c>
      <c r="M124" s="7">
        <v>9.56</v>
      </c>
      <c r="N124" s="45" t="s">
        <v>665</v>
      </c>
      <c r="O124" s="44" t="s">
        <v>789</v>
      </c>
      <c r="P124" s="44" t="s">
        <v>110</v>
      </c>
      <c r="Q124" s="44"/>
      <c r="R124" s="44"/>
      <c r="S124" s="44"/>
      <c r="T124" s="7"/>
      <c r="U124" s="63"/>
      <c r="V124" s="63"/>
      <c r="W124" s="63"/>
      <c r="X124" s="63"/>
      <c r="Y124" s="62"/>
      <c r="Z124" s="62"/>
      <c r="AA124" s="62"/>
      <c r="AB124" s="64"/>
      <c r="AC124" s="66"/>
      <c r="AD124" s="66"/>
      <c r="AE124" s="66"/>
      <c r="AF124" s="66"/>
      <c r="AG124" s="66"/>
      <c r="AH124" s="66"/>
      <c r="AI124" s="66"/>
      <c r="AJ124" s="67"/>
      <c r="AK124" s="63"/>
      <c r="AL124" s="65"/>
      <c r="AM124" s="57"/>
      <c r="AN124" s="60"/>
    </row>
    <row r="125" spans="2:40" s="48" customFormat="1" ht="56.25" x14ac:dyDescent="0.25">
      <c r="B125" s="14" t="s">
        <v>62</v>
      </c>
      <c r="C125" s="14" t="s">
        <v>150</v>
      </c>
      <c r="D125" s="44" t="s">
        <v>375</v>
      </c>
      <c r="E125" s="44" t="s">
        <v>645</v>
      </c>
      <c r="F125" s="44" t="s">
        <v>376</v>
      </c>
      <c r="G125" s="7">
        <v>0.5</v>
      </c>
      <c r="H125" s="45" t="s">
        <v>174</v>
      </c>
      <c r="I125" s="45" t="s">
        <v>789</v>
      </c>
      <c r="J125" s="45" t="s">
        <v>110</v>
      </c>
      <c r="K125" s="45" t="s">
        <v>544</v>
      </c>
      <c r="L125" s="45" t="s">
        <v>172</v>
      </c>
      <c r="M125" s="7">
        <v>21.75</v>
      </c>
      <c r="N125" s="45" t="s">
        <v>759</v>
      </c>
      <c r="O125" s="44" t="s">
        <v>789</v>
      </c>
      <c r="P125" s="44" t="s">
        <v>110</v>
      </c>
      <c r="Q125" s="12"/>
      <c r="R125" s="12"/>
      <c r="S125" s="44" t="s">
        <v>760</v>
      </c>
      <c r="T125" s="7"/>
      <c r="U125" s="63"/>
      <c r="V125" s="63"/>
      <c r="W125" s="62"/>
      <c r="X125" s="62"/>
      <c r="Y125" s="62"/>
      <c r="Z125" s="62"/>
      <c r="AA125" s="62"/>
      <c r="AB125" s="64"/>
      <c r="AC125" s="66"/>
      <c r="AD125" s="66"/>
      <c r="AE125" s="66"/>
      <c r="AF125" s="66"/>
      <c r="AG125" s="66"/>
      <c r="AH125" s="66"/>
      <c r="AI125" s="66"/>
      <c r="AJ125" s="67"/>
      <c r="AK125" s="63"/>
      <c r="AL125" s="65"/>
      <c r="AM125" s="57"/>
      <c r="AN125" s="60"/>
    </row>
    <row r="126" spans="2:40" x14ac:dyDescent="0.25">
      <c r="B126" s="44" t="s">
        <v>213</v>
      </c>
      <c r="C126" s="44" t="s">
        <v>717</v>
      </c>
      <c r="D126" s="44" t="s">
        <v>718</v>
      </c>
      <c r="E126" s="44"/>
      <c r="F126" s="44" t="s">
        <v>343</v>
      </c>
      <c r="G126" s="7">
        <v>10.53</v>
      </c>
      <c r="H126" s="45" t="s">
        <v>389</v>
      </c>
      <c r="I126" s="45" t="s">
        <v>789</v>
      </c>
      <c r="J126" s="45" t="s">
        <v>110</v>
      </c>
      <c r="K126" s="45"/>
      <c r="L126" s="45" t="s">
        <v>172</v>
      </c>
      <c r="M126" s="7">
        <v>17.36</v>
      </c>
      <c r="N126" s="45" t="s">
        <v>720</v>
      </c>
      <c r="O126" s="44" t="s">
        <v>789</v>
      </c>
      <c r="P126" s="44" t="s">
        <v>110</v>
      </c>
      <c r="Q126" s="44"/>
      <c r="R126" s="15"/>
      <c r="S126" s="44" t="s">
        <v>753</v>
      </c>
      <c r="T126" s="7"/>
      <c r="U126" s="62"/>
      <c r="V126" s="62"/>
      <c r="W126" s="62"/>
      <c r="X126" s="62"/>
      <c r="Y126" s="62"/>
      <c r="Z126" s="62"/>
      <c r="AA126" s="62"/>
      <c r="AB126" s="64"/>
      <c r="AC126" s="66"/>
      <c r="AD126" s="66"/>
      <c r="AE126" s="66"/>
      <c r="AF126" s="66"/>
      <c r="AG126" s="66"/>
      <c r="AH126" s="66"/>
      <c r="AI126" s="66"/>
      <c r="AJ126" s="67"/>
      <c r="AK126" s="63"/>
      <c r="AL126" s="65"/>
      <c r="AM126" s="57"/>
      <c r="AN126" s="60"/>
    </row>
    <row r="127" spans="2:40" ht="90" x14ac:dyDescent="0.25">
      <c r="B127" s="18" t="s">
        <v>264</v>
      </c>
      <c r="C127" s="18" t="s">
        <v>278</v>
      </c>
      <c r="D127" s="18" t="s">
        <v>279</v>
      </c>
      <c r="E127" s="18"/>
      <c r="F127" s="18" t="s">
        <v>269</v>
      </c>
      <c r="G127" s="19"/>
      <c r="H127" s="30">
        <v>2016</v>
      </c>
      <c r="I127" s="30" t="s">
        <v>203</v>
      </c>
      <c r="J127" s="30" t="s">
        <v>203</v>
      </c>
      <c r="K127" s="30" t="s">
        <v>300</v>
      </c>
      <c r="L127" s="30" t="s">
        <v>301</v>
      </c>
      <c r="M127" s="19"/>
      <c r="N127" s="30" t="s">
        <v>93</v>
      </c>
      <c r="O127" s="18"/>
      <c r="P127" s="18"/>
      <c r="Q127" s="18"/>
      <c r="R127" s="18"/>
      <c r="S127" s="18"/>
      <c r="T127" s="19"/>
      <c r="U127" s="62"/>
      <c r="V127" s="63"/>
      <c r="W127" s="63"/>
      <c r="X127" s="63"/>
      <c r="Y127" s="63"/>
      <c r="Z127" s="63"/>
      <c r="AA127" s="63"/>
      <c r="AB127" s="64"/>
      <c r="AC127" s="66"/>
      <c r="AD127" s="66"/>
      <c r="AE127" s="65"/>
      <c r="AF127" s="65"/>
      <c r="AG127" s="65"/>
      <c r="AH127" s="66"/>
      <c r="AI127" s="66"/>
      <c r="AJ127" s="67"/>
      <c r="AK127" s="64"/>
      <c r="AL127" s="64"/>
      <c r="AM127" s="54"/>
      <c r="AN127" s="54"/>
    </row>
    <row r="128" spans="2:40" s="6" customFormat="1" x14ac:dyDescent="0.25">
      <c r="B128" s="4" t="s">
        <v>504</v>
      </c>
      <c r="C128" s="4" t="s">
        <v>195</v>
      </c>
      <c r="D128" s="4" t="s">
        <v>196</v>
      </c>
      <c r="E128" s="4"/>
      <c r="F128" s="4"/>
      <c r="G128" s="5"/>
      <c r="H128" s="16" t="s">
        <v>86</v>
      </c>
      <c r="I128" s="16"/>
      <c r="J128" s="16"/>
      <c r="K128" s="16"/>
      <c r="L128" s="16" t="s">
        <v>196</v>
      </c>
      <c r="M128" s="5">
        <v>82.96</v>
      </c>
      <c r="N128" s="16" t="s">
        <v>619</v>
      </c>
      <c r="O128" s="4" t="s">
        <v>122</v>
      </c>
      <c r="P128" s="4" t="s">
        <v>122</v>
      </c>
      <c r="Q128" s="4"/>
      <c r="R128" s="4"/>
      <c r="S128" s="4"/>
      <c r="T128" s="5"/>
      <c r="U128" s="63"/>
      <c r="V128" s="63"/>
      <c r="W128" s="63"/>
      <c r="X128" s="63"/>
      <c r="Y128" s="63"/>
      <c r="Z128" s="63"/>
      <c r="AA128" s="63"/>
      <c r="AB128" s="64"/>
      <c r="AC128" s="66"/>
      <c r="AD128" s="71"/>
      <c r="AE128" s="66"/>
      <c r="AF128" s="66"/>
      <c r="AG128" s="66"/>
      <c r="AH128" s="66"/>
      <c r="AI128" s="66"/>
      <c r="AJ128" s="67"/>
      <c r="AK128" s="64"/>
      <c r="AL128" s="64"/>
      <c r="AM128" s="54"/>
      <c r="AN128" s="54"/>
    </row>
    <row r="129" spans="2:40" s="10" customFormat="1" ht="22.5" x14ac:dyDescent="0.25">
      <c r="B129" s="4" t="s">
        <v>20</v>
      </c>
      <c r="C129" s="4" t="s">
        <v>581</v>
      </c>
      <c r="D129" s="4" t="s">
        <v>366</v>
      </c>
      <c r="E129" s="4"/>
      <c r="F129" s="4" t="s">
        <v>612</v>
      </c>
      <c r="G129" s="5">
        <f>+M129*0.07</f>
        <v>1.05</v>
      </c>
      <c r="H129" s="16" t="s">
        <v>389</v>
      </c>
      <c r="I129" s="16" t="s">
        <v>122</v>
      </c>
      <c r="J129" s="16" t="s">
        <v>122</v>
      </c>
      <c r="K129" s="16" t="s">
        <v>144</v>
      </c>
      <c r="L129" s="16"/>
      <c r="M129" s="5">
        <v>15</v>
      </c>
      <c r="N129" s="16" t="s">
        <v>390</v>
      </c>
      <c r="O129" s="4" t="s">
        <v>122</v>
      </c>
      <c r="P129" s="4" t="s">
        <v>122</v>
      </c>
      <c r="Q129" s="4"/>
      <c r="R129" s="4" t="s">
        <v>391</v>
      </c>
      <c r="S129" s="4" t="s">
        <v>310</v>
      </c>
      <c r="T129" s="5"/>
      <c r="U129" s="62"/>
      <c r="V129" s="62"/>
      <c r="W129" s="62"/>
      <c r="X129" s="62"/>
      <c r="Y129" s="62"/>
      <c r="Z129" s="62"/>
      <c r="AA129" s="62"/>
      <c r="AB129" s="64"/>
      <c r="AC129" s="66"/>
      <c r="AD129" s="66"/>
      <c r="AE129" s="65"/>
      <c r="AF129" s="65"/>
      <c r="AG129" s="65"/>
      <c r="AH129" s="65"/>
      <c r="AI129" s="65"/>
      <c r="AJ129" s="67"/>
      <c r="AK129" s="64"/>
      <c r="AL129" s="65"/>
      <c r="AM129" s="54"/>
      <c r="AN129" s="54"/>
    </row>
    <row r="130" spans="2:40" x14ac:dyDescent="0.25">
      <c r="B130" s="44" t="s">
        <v>68</v>
      </c>
      <c r="C130" s="44" t="s">
        <v>725</v>
      </c>
      <c r="D130" s="44" t="s">
        <v>727</v>
      </c>
      <c r="E130" s="44"/>
      <c r="F130" s="44" t="s">
        <v>320</v>
      </c>
      <c r="G130" s="7">
        <v>2.6</v>
      </c>
      <c r="H130" s="45" t="s">
        <v>199</v>
      </c>
      <c r="I130" s="45" t="s">
        <v>789</v>
      </c>
      <c r="J130" s="45" t="s">
        <v>110</v>
      </c>
      <c r="K130" s="45"/>
      <c r="L130" s="45" t="s">
        <v>160</v>
      </c>
      <c r="M130" s="7">
        <v>110.26</v>
      </c>
      <c r="N130" s="45" t="s">
        <v>113</v>
      </c>
      <c r="O130" s="44" t="s">
        <v>789</v>
      </c>
      <c r="P130" s="44" t="s">
        <v>110</v>
      </c>
      <c r="Q130" s="44"/>
      <c r="R130" s="14"/>
      <c r="S130" s="44" t="s">
        <v>764</v>
      </c>
      <c r="T130" s="7"/>
      <c r="U130" s="62"/>
      <c r="V130" s="62"/>
      <c r="W130" s="62"/>
      <c r="X130" s="62"/>
      <c r="Y130" s="62"/>
      <c r="Z130" s="63"/>
      <c r="AA130" s="63"/>
      <c r="AB130" s="64"/>
      <c r="AC130" s="66"/>
      <c r="AD130" s="66"/>
      <c r="AE130" s="66"/>
      <c r="AF130" s="66"/>
      <c r="AG130" s="66"/>
      <c r="AH130" s="65"/>
      <c r="AI130" s="65"/>
      <c r="AJ130" s="67"/>
      <c r="AK130" s="67"/>
      <c r="AL130" s="71"/>
      <c r="AM130" s="54"/>
      <c r="AN130" s="54"/>
    </row>
    <row r="131" spans="2:40" x14ac:dyDescent="0.25">
      <c r="B131" s="4" t="s">
        <v>21</v>
      </c>
      <c r="C131" s="4" t="s">
        <v>560</v>
      </c>
      <c r="D131" s="4" t="s">
        <v>648</v>
      </c>
      <c r="E131" s="4" t="s">
        <v>18</v>
      </c>
      <c r="F131" s="4" t="s">
        <v>613</v>
      </c>
      <c r="G131" s="5">
        <f>+V131+W131+X131+Y131+Z131</f>
        <v>0</v>
      </c>
      <c r="H131" s="16" t="s">
        <v>92</v>
      </c>
      <c r="I131" s="16" t="s">
        <v>122</v>
      </c>
      <c r="J131" s="16" t="s">
        <v>122</v>
      </c>
      <c r="K131" s="16"/>
      <c r="L131" s="16" t="s">
        <v>172</v>
      </c>
      <c r="M131" s="5">
        <f>+(285.97*0.75)*1.22</f>
        <v>261.66255000000001</v>
      </c>
      <c r="N131" s="16" t="s">
        <v>113</v>
      </c>
      <c r="O131" s="4" t="s">
        <v>122</v>
      </c>
      <c r="P131" s="4" t="s">
        <v>122</v>
      </c>
      <c r="Q131" s="4" t="s">
        <v>175</v>
      </c>
      <c r="R131" s="4"/>
      <c r="S131" s="4" t="s">
        <v>1777</v>
      </c>
      <c r="T131" s="5"/>
      <c r="U131" s="62"/>
      <c r="V131" s="62"/>
      <c r="W131" s="62"/>
      <c r="X131" s="63"/>
      <c r="Y131" s="63"/>
      <c r="Z131" s="209"/>
      <c r="AA131" s="209"/>
      <c r="AB131" s="64"/>
      <c r="AC131" s="66"/>
      <c r="AD131" s="66"/>
      <c r="AE131" s="65"/>
      <c r="AF131" s="65"/>
      <c r="AG131" s="65"/>
      <c r="AH131" s="65"/>
      <c r="AI131" s="65"/>
      <c r="AJ131" s="67"/>
      <c r="AK131" s="64"/>
      <c r="AL131" s="219"/>
      <c r="AM131" s="54"/>
      <c r="AN131" s="54"/>
    </row>
    <row r="132" spans="2:40" s="6" customFormat="1" ht="22.5" x14ac:dyDescent="0.25">
      <c r="B132" s="44" t="s">
        <v>1752</v>
      </c>
      <c r="C132" s="44" t="s">
        <v>1724</v>
      </c>
      <c r="D132" s="44" t="s">
        <v>1757</v>
      </c>
      <c r="E132" s="44"/>
      <c r="F132" s="44"/>
      <c r="G132" s="7"/>
      <c r="H132" s="45" t="s">
        <v>1761</v>
      </c>
      <c r="I132" s="45"/>
      <c r="J132" s="45"/>
      <c r="K132" s="45"/>
      <c r="L132" s="45"/>
      <c r="M132" s="7"/>
      <c r="N132" s="45" t="s">
        <v>113</v>
      </c>
      <c r="O132" s="44"/>
      <c r="P132" s="44"/>
      <c r="Q132" s="44"/>
      <c r="R132" s="44"/>
      <c r="S132" s="44"/>
      <c r="T132" s="7"/>
      <c r="U132" s="63"/>
      <c r="V132" s="62"/>
      <c r="W132" s="62"/>
      <c r="X132" s="62"/>
      <c r="Y132" s="62"/>
      <c r="Z132" s="209"/>
      <c r="AA132" s="209"/>
      <c r="AB132" s="64"/>
      <c r="AC132" s="66"/>
      <c r="AD132" s="66"/>
      <c r="AE132" s="66"/>
      <c r="AF132" s="66"/>
      <c r="AG132" s="66"/>
      <c r="AH132" s="65"/>
      <c r="AI132" s="65"/>
      <c r="AJ132" s="67"/>
      <c r="AK132" s="208"/>
      <c r="AL132" s="65"/>
      <c r="AM132" s="57"/>
      <c r="AN132" s="60"/>
    </row>
    <row r="133" spans="2:40" s="10" customFormat="1" ht="45" x14ac:dyDescent="0.25">
      <c r="B133" s="18" t="s">
        <v>63</v>
      </c>
      <c r="C133" s="18" t="s">
        <v>222</v>
      </c>
      <c r="D133" s="18" t="s">
        <v>414</v>
      </c>
      <c r="E133" s="18" t="s">
        <v>606</v>
      </c>
      <c r="F133" s="18" t="s">
        <v>513</v>
      </c>
      <c r="G133" s="19">
        <v>3</v>
      </c>
      <c r="H133" s="30" t="s">
        <v>173</v>
      </c>
      <c r="I133" s="30" t="s">
        <v>203</v>
      </c>
      <c r="J133" s="30" t="s">
        <v>688</v>
      </c>
      <c r="K133" s="30" t="s">
        <v>157</v>
      </c>
      <c r="L133" s="45" t="s">
        <v>172</v>
      </c>
      <c r="M133" s="7">
        <v>36.799999999999997</v>
      </c>
      <c r="N133" s="45" t="s">
        <v>113</v>
      </c>
      <c r="O133" s="44" t="s">
        <v>789</v>
      </c>
      <c r="P133" s="44" t="s">
        <v>110</v>
      </c>
      <c r="Q133" s="44"/>
      <c r="R133" s="44"/>
      <c r="S133" s="44" t="s">
        <v>324</v>
      </c>
      <c r="T133" s="21"/>
      <c r="U133" s="68"/>
      <c r="V133" s="72"/>
      <c r="W133" s="72"/>
      <c r="X133" s="68"/>
      <c r="Y133" s="68"/>
      <c r="Z133" s="68"/>
      <c r="AA133" s="68"/>
      <c r="AB133" s="64"/>
      <c r="AC133" s="66"/>
      <c r="AD133" s="66"/>
      <c r="AE133" s="66"/>
      <c r="AF133" s="66"/>
      <c r="AG133" s="66"/>
      <c r="AH133" s="65"/>
      <c r="AI133" s="65"/>
      <c r="AJ133" s="67"/>
      <c r="AK133" s="64"/>
      <c r="AL133" s="64"/>
      <c r="AM133" s="54"/>
      <c r="AN133" s="54"/>
    </row>
    <row r="134" spans="2:40" ht="67.5" x14ac:dyDescent="0.25">
      <c r="B134" s="44" t="s">
        <v>51</v>
      </c>
      <c r="C134" s="44" t="s">
        <v>776</v>
      </c>
      <c r="D134" s="44"/>
      <c r="E134" s="44" t="s">
        <v>687</v>
      </c>
      <c r="F134" s="44" t="s">
        <v>320</v>
      </c>
      <c r="G134" s="7">
        <f>1+3.3</f>
        <v>4.3</v>
      </c>
      <c r="H134" s="45" t="s">
        <v>619</v>
      </c>
      <c r="I134" s="45" t="s">
        <v>789</v>
      </c>
      <c r="J134" s="45" t="s">
        <v>703</v>
      </c>
      <c r="K134" s="45" t="s">
        <v>704</v>
      </c>
      <c r="L134" s="45" t="s">
        <v>172</v>
      </c>
      <c r="M134" s="7">
        <v>14.97</v>
      </c>
      <c r="N134" s="45" t="s">
        <v>113</v>
      </c>
      <c r="O134" s="44" t="s">
        <v>789</v>
      </c>
      <c r="P134" s="44" t="s">
        <v>703</v>
      </c>
      <c r="Q134" s="44"/>
      <c r="R134" s="44"/>
      <c r="S134" s="44" t="s">
        <v>705</v>
      </c>
      <c r="T134" s="7"/>
      <c r="U134" s="63"/>
      <c r="V134" s="63"/>
      <c r="W134" s="62"/>
      <c r="X134" s="62"/>
      <c r="Y134" s="62"/>
      <c r="Z134" s="62"/>
      <c r="AA134" s="62"/>
      <c r="AB134" s="64"/>
      <c r="AC134" s="66"/>
      <c r="AD134" s="66"/>
      <c r="AE134" s="66"/>
      <c r="AF134" s="66"/>
      <c r="AG134" s="66"/>
      <c r="AH134" s="65"/>
      <c r="AI134" s="65"/>
      <c r="AJ134" s="67"/>
      <c r="AK134" s="70"/>
      <c r="AL134" s="66"/>
      <c r="AM134" s="57"/>
      <c r="AN134" s="60"/>
    </row>
    <row r="135" spans="2:40" ht="22.5" x14ac:dyDescent="0.25">
      <c r="B135" s="44" t="s">
        <v>189</v>
      </c>
      <c r="C135" s="44" t="s">
        <v>188</v>
      </c>
      <c r="D135" s="44" t="s">
        <v>404</v>
      </c>
      <c r="E135" s="44" t="s">
        <v>574</v>
      </c>
      <c r="F135" s="44" t="s">
        <v>125</v>
      </c>
      <c r="G135" s="7">
        <v>4.9000000000000004</v>
      </c>
      <c r="H135" s="45" t="s">
        <v>113</v>
      </c>
      <c r="I135" s="45" t="s">
        <v>789</v>
      </c>
      <c r="J135" s="45" t="s">
        <v>110</v>
      </c>
      <c r="K135" s="45"/>
      <c r="L135" s="45"/>
      <c r="M135" s="7">
        <v>111.34</v>
      </c>
      <c r="N135" s="45" t="s">
        <v>113</v>
      </c>
      <c r="O135" s="44" t="s">
        <v>789</v>
      </c>
      <c r="P135" s="44"/>
      <c r="Q135" s="44"/>
      <c r="R135" s="44" t="s">
        <v>402</v>
      </c>
      <c r="S135" s="44" t="s">
        <v>755</v>
      </c>
      <c r="T135" s="7"/>
      <c r="U135" s="63"/>
      <c r="V135" s="63"/>
      <c r="W135" s="63"/>
      <c r="X135" s="63"/>
      <c r="Y135" s="63"/>
      <c r="Z135" s="62"/>
      <c r="AA135" s="62"/>
      <c r="AB135" s="64"/>
      <c r="AC135" s="66"/>
      <c r="AD135" s="66"/>
      <c r="AE135" s="66"/>
      <c r="AF135" s="66"/>
      <c r="AG135" s="66"/>
      <c r="AH135" s="65"/>
      <c r="AI135" s="65"/>
      <c r="AJ135" s="67"/>
      <c r="AK135" s="63"/>
      <c r="AL135" s="66"/>
      <c r="AM135" s="57"/>
      <c r="AN135" s="60"/>
    </row>
    <row r="136" spans="2:40" ht="22.5" x14ac:dyDescent="0.25">
      <c r="B136" s="44" t="s">
        <v>443</v>
      </c>
      <c r="C136" s="44" t="s">
        <v>1724</v>
      </c>
      <c r="D136" s="44" t="s">
        <v>468</v>
      </c>
      <c r="E136" s="44" t="s">
        <v>221</v>
      </c>
      <c r="F136" s="44" t="s">
        <v>284</v>
      </c>
      <c r="G136" s="7">
        <v>0.8</v>
      </c>
      <c r="H136" s="45" t="s">
        <v>385</v>
      </c>
      <c r="I136" s="45" t="s">
        <v>789</v>
      </c>
      <c r="J136" s="45" t="s">
        <v>110</v>
      </c>
      <c r="K136" s="45"/>
      <c r="L136" s="45" t="s">
        <v>200</v>
      </c>
      <c r="M136" s="7">
        <v>4.7</v>
      </c>
      <c r="N136" s="45" t="s">
        <v>738</v>
      </c>
      <c r="O136" s="44" t="s">
        <v>789</v>
      </c>
      <c r="P136" s="44" t="s">
        <v>110</v>
      </c>
      <c r="Q136" s="44"/>
      <c r="R136" s="44"/>
      <c r="S136" s="44"/>
      <c r="T136" s="7"/>
      <c r="U136" s="62"/>
      <c r="V136" s="62"/>
      <c r="W136" s="62"/>
      <c r="X136" s="62"/>
      <c r="Y136" s="62"/>
      <c r="Z136" s="62"/>
      <c r="AA136" s="63"/>
      <c r="AB136" s="64"/>
      <c r="AC136" s="66"/>
      <c r="AD136" s="66"/>
      <c r="AE136" s="66"/>
      <c r="AF136" s="66"/>
      <c r="AG136" s="66"/>
      <c r="AH136" s="66"/>
      <c r="AI136" s="65"/>
      <c r="AJ136" s="67"/>
      <c r="AK136" s="63"/>
      <c r="AL136" s="65"/>
      <c r="AM136" s="57"/>
      <c r="AN136" s="60"/>
    </row>
    <row r="137" spans="2:40" ht="33.75" x14ac:dyDescent="0.25">
      <c r="B137" s="44" t="s">
        <v>221</v>
      </c>
      <c r="C137" s="44" t="s">
        <v>559</v>
      </c>
      <c r="D137" s="44" t="s">
        <v>1771</v>
      </c>
      <c r="E137" s="44"/>
      <c r="F137" s="44" t="s">
        <v>1768</v>
      </c>
      <c r="G137" s="7">
        <f>+U137+V137</f>
        <v>0</v>
      </c>
      <c r="H137" s="45" t="s">
        <v>1745</v>
      </c>
      <c r="I137" s="45" t="s">
        <v>122</v>
      </c>
      <c r="J137" s="45" t="s">
        <v>122</v>
      </c>
      <c r="K137" s="45"/>
      <c r="L137" s="45"/>
      <c r="M137" s="7">
        <v>0</v>
      </c>
      <c r="N137" s="45" t="s">
        <v>384</v>
      </c>
      <c r="O137" s="4" t="s">
        <v>689</v>
      </c>
      <c r="P137" s="4" t="s">
        <v>110</v>
      </c>
      <c r="Q137" s="4" t="s">
        <v>175</v>
      </c>
      <c r="R137" s="4" t="s">
        <v>649</v>
      </c>
      <c r="S137" s="53"/>
      <c r="T137" s="5"/>
      <c r="U137" s="62"/>
      <c r="V137" s="62"/>
      <c r="W137" s="63"/>
      <c r="X137" s="63"/>
      <c r="Y137" s="63"/>
      <c r="Z137" s="63"/>
      <c r="AA137" s="63"/>
      <c r="AB137" s="64"/>
      <c r="AC137" s="66"/>
      <c r="AD137" s="66"/>
      <c r="AE137" s="66"/>
      <c r="AF137" s="66"/>
      <c r="AG137" s="66"/>
      <c r="AH137" s="66"/>
      <c r="AI137" s="66"/>
      <c r="AJ137" s="67"/>
      <c r="AK137" s="64"/>
      <c r="AL137" s="65"/>
      <c r="AM137" s="57"/>
      <c r="AN137" s="60"/>
    </row>
    <row r="138" spans="2:40" x14ac:dyDescent="0.25">
      <c r="B138" s="44" t="s">
        <v>58</v>
      </c>
      <c r="C138" s="44" t="s">
        <v>206</v>
      </c>
      <c r="D138" s="44" t="s">
        <v>537</v>
      </c>
      <c r="E138" s="44" t="s">
        <v>52</v>
      </c>
      <c r="F138" s="44" t="s">
        <v>713</v>
      </c>
      <c r="G138" s="7">
        <v>32.700000000000003</v>
      </c>
      <c r="H138" s="45" t="s">
        <v>389</v>
      </c>
      <c r="I138" s="45" t="s">
        <v>789</v>
      </c>
      <c r="J138" s="45" t="s">
        <v>110</v>
      </c>
      <c r="K138" s="45"/>
      <c r="L138" s="45" t="s">
        <v>172</v>
      </c>
      <c r="M138" s="7">
        <v>104.7</v>
      </c>
      <c r="N138" s="45" t="s">
        <v>384</v>
      </c>
      <c r="O138" s="44" t="s">
        <v>789</v>
      </c>
      <c r="P138" s="44" t="s">
        <v>110</v>
      </c>
      <c r="Q138" s="44"/>
      <c r="R138" s="44"/>
      <c r="S138" s="44" t="s">
        <v>658</v>
      </c>
      <c r="T138" s="7"/>
      <c r="U138" s="62"/>
      <c r="V138" s="62"/>
      <c r="W138" s="62"/>
      <c r="X138" s="62"/>
      <c r="Y138" s="62"/>
      <c r="Z138" s="62"/>
      <c r="AA138" s="62"/>
      <c r="AB138" s="64"/>
      <c r="AC138" s="66"/>
      <c r="AD138" s="66"/>
      <c r="AE138" s="66"/>
      <c r="AF138" s="66"/>
      <c r="AG138" s="66"/>
      <c r="AH138" s="66"/>
      <c r="AI138" s="66"/>
      <c r="AJ138" s="67"/>
      <c r="AK138" s="63"/>
      <c r="AL138" s="65"/>
      <c r="AM138" s="57"/>
      <c r="AN138" s="60"/>
    </row>
    <row r="139" spans="2:40" s="6" customFormat="1" ht="22.5" x14ac:dyDescent="0.25">
      <c r="B139" s="44" t="s">
        <v>742</v>
      </c>
      <c r="C139" s="44" t="s">
        <v>1724</v>
      </c>
      <c r="D139" s="44" t="s">
        <v>1754</v>
      </c>
      <c r="E139" s="44" t="s">
        <v>1759</v>
      </c>
      <c r="F139" s="44"/>
      <c r="G139" s="7"/>
      <c r="H139" s="45" t="s">
        <v>1760</v>
      </c>
      <c r="I139" s="45"/>
      <c r="J139" s="45"/>
      <c r="K139" s="45"/>
      <c r="L139" s="45"/>
      <c r="M139" s="7"/>
      <c r="N139" s="45" t="s">
        <v>384</v>
      </c>
      <c r="O139" s="44"/>
      <c r="P139" s="44"/>
      <c r="Q139" s="44"/>
      <c r="R139" s="44"/>
      <c r="S139" s="44"/>
      <c r="T139" s="7"/>
      <c r="U139" s="63"/>
      <c r="V139" s="62"/>
      <c r="W139" s="62"/>
      <c r="X139" s="62"/>
      <c r="Y139" s="62"/>
      <c r="Z139" s="62"/>
      <c r="AA139" s="62"/>
      <c r="AB139" s="64"/>
      <c r="AC139" s="66"/>
      <c r="AD139" s="66"/>
      <c r="AE139" s="66"/>
      <c r="AF139" s="66"/>
      <c r="AG139" s="66"/>
      <c r="AH139" s="208"/>
      <c r="AI139" s="208"/>
      <c r="AJ139" s="67"/>
      <c r="AK139" s="208"/>
      <c r="AL139" s="65"/>
      <c r="AM139" s="57"/>
      <c r="AN139" s="60"/>
    </row>
    <row r="140" spans="2:40" s="10" customFormat="1" ht="22.5" x14ac:dyDescent="0.25">
      <c r="B140" s="44" t="s">
        <v>1750</v>
      </c>
      <c r="C140" s="44" t="s">
        <v>1724</v>
      </c>
      <c r="D140" s="44" t="s">
        <v>1755</v>
      </c>
      <c r="E140" s="44"/>
      <c r="F140" s="44"/>
      <c r="G140" s="7"/>
      <c r="H140" s="45" t="s">
        <v>1760</v>
      </c>
      <c r="I140" s="45"/>
      <c r="J140" s="45"/>
      <c r="K140" s="45"/>
      <c r="L140" s="45"/>
      <c r="M140" s="7"/>
      <c r="N140" s="45" t="s">
        <v>384</v>
      </c>
      <c r="O140" s="44"/>
      <c r="P140" s="44"/>
      <c r="Q140" s="44"/>
      <c r="R140" s="44"/>
      <c r="S140" s="44"/>
      <c r="T140" s="7"/>
      <c r="U140" s="63"/>
      <c r="V140" s="62"/>
      <c r="W140" s="62"/>
      <c r="X140" s="62"/>
      <c r="Y140" s="62"/>
      <c r="Z140" s="62"/>
      <c r="AA140" s="62"/>
      <c r="AB140" s="64"/>
      <c r="AC140" s="66"/>
      <c r="AD140" s="66"/>
      <c r="AE140" s="66"/>
      <c r="AF140" s="66"/>
      <c r="AG140" s="66"/>
      <c r="AH140" s="208"/>
      <c r="AI140" s="208"/>
      <c r="AJ140" s="67"/>
      <c r="AK140" s="208"/>
      <c r="AL140" s="65"/>
      <c r="AM140" s="57"/>
      <c r="AN140" s="60"/>
    </row>
    <row r="141" spans="2:40" s="6" customFormat="1" ht="22.5" x14ac:dyDescent="0.25">
      <c r="B141" s="44" t="s">
        <v>1751</v>
      </c>
      <c r="C141" s="44" t="s">
        <v>1724</v>
      </c>
      <c r="D141" s="44" t="s">
        <v>1756</v>
      </c>
      <c r="E141" s="44"/>
      <c r="F141" s="44"/>
      <c r="G141" s="7"/>
      <c r="H141" s="45" t="s">
        <v>1760</v>
      </c>
      <c r="I141" s="45"/>
      <c r="J141" s="45"/>
      <c r="K141" s="45"/>
      <c r="L141" s="45"/>
      <c r="M141" s="7"/>
      <c r="N141" s="45" t="s">
        <v>384</v>
      </c>
      <c r="O141" s="44"/>
      <c r="P141" s="44"/>
      <c r="Q141" s="44"/>
      <c r="R141" s="44"/>
      <c r="S141" s="44"/>
      <c r="T141" s="7"/>
      <c r="U141" s="63"/>
      <c r="V141" s="62"/>
      <c r="W141" s="62"/>
      <c r="X141" s="62"/>
      <c r="Y141" s="62"/>
      <c r="Z141" s="62"/>
      <c r="AA141" s="62"/>
      <c r="AB141" s="64"/>
      <c r="AC141" s="66"/>
      <c r="AD141" s="66"/>
      <c r="AE141" s="66"/>
      <c r="AF141" s="66"/>
      <c r="AG141" s="66"/>
      <c r="AH141" s="208"/>
      <c r="AI141" s="208"/>
      <c r="AJ141" s="67"/>
      <c r="AK141" s="208"/>
      <c r="AL141" s="65"/>
      <c r="AM141" s="57"/>
      <c r="AN141" s="60"/>
    </row>
    <row r="142" spans="2:40" ht="22.5" x14ac:dyDescent="0.25">
      <c r="B142" s="44" t="s">
        <v>1753</v>
      </c>
      <c r="C142" s="44" t="s">
        <v>1724</v>
      </c>
      <c r="D142" s="44" t="s">
        <v>1758</v>
      </c>
      <c r="E142" s="44"/>
      <c r="F142" s="44"/>
      <c r="G142" s="7"/>
      <c r="H142" s="45" t="s">
        <v>1760</v>
      </c>
      <c r="I142" s="45"/>
      <c r="J142" s="45"/>
      <c r="K142" s="45"/>
      <c r="L142" s="45"/>
      <c r="M142" s="7"/>
      <c r="N142" s="45" t="s">
        <v>384</v>
      </c>
      <c r="O142" s="44"/>
      <c r="P142" s="44"/>
      <c r="Q142" s="44"/>
      <c r="R142" s="44"/>
      <c r="S142" s="44"/>
      <c r="T142" s="7"/>
      <c r="U142" s="63"/>
      <c r="V142" s="62"/>
      <c r="W142" s="62"/>
      <c r="X142" s="62"/>
      <c r="Y142" s="62"/>
      <c r="Z142" s="62"/>
      <c r="AA142" s="62"/>
      <c r="AB142" s="64"/>
      <c r="AC142" s="66"/>
      <c r="AD142" s="66"/>
      <c r="AE142" s="66"/>
      <c r="AF142" s="66"/>
      <c r="AG142" s="66"/>
      <c r="AH142" s="208"/>
      <c r="AI142" s="208"/>
      <c r="AJ142" s="67"/>
      <c r="AK142" s="208"/>
      <c r="AL142" s="65"/>
      <c r="AM142" s="57"/>
      <c r="AN142" s="60"/>
    </row>
    <row r="143" spans="2:40" s="6" customFormat="1" ht="22.5" x14ac:dyDescent="0.25">
      <c r="B143" s="44" t="s">
        <v>41</v>
      </c>
      <c r="C143" s="44" t="s">
        <v>162</v>
      </c>
      <c r="D143" s="44" t="s">
        <v>551</v>
      </c>
      <c r="E143" s="44"/>
      <c r="F143" s="44" t="s">
        <v>383</v>
      </c>
      <c r="G143" s="7">
        <v>5</v>
      </c>
      <c r="H143" s="45" t="s">
        <v>1762</v>
      </c>
      <c r="I143" s="45" t="s">
        <v>789</v>
      </c>
      <c r="J143" s="45" t="s">
        <v>110</v>
      </c>
      <c r="K143" s="45" t="s">
        <v>163</v>
      </c>
      <c r="L143" s="45" t="s">
        <v>164</v>
      </c>
      <c r="M143" s="7">
        <v>27.15</v>
      </c>
      <c r="N143" s="45" t="s">
        <v>384</v>
      </c>
      <c r="O143" s="44" t="s">
        <v>789</v>
      </c>
      <c r="P143" s="44" t="s">
        <v>110</v>
      </c>
      <c r="Q143" s="44"/>
      <c r="R143" s="44" t="s">
        <v>148</v>
      </c>
      <c r="S143" s="44" t="s">
        <v>591</v>
      </c>
      <c r="T143" s="7"/>
      <c r="U143" s="63"/>
      <c r="V143" s="62"/>
      <c r="W143" s="62"/>
      <c r="X143" s="62"/>
      <c r="Y143" s="62"/>
      <c r="Z143" s="62"/>
      <c r="AA143" s="62"/>
      <c r="AB143" s="64"/>
      <c r="AC143" s="66"/>
      <c r="AD143" s="66"/>
      <c r="AE143" s="66"/>
      <c r="AF143" s="66"/>
      <c r="AG143" s="66"/>
      <c r="AH143" s="66"/>
      <c r="AI143" s="66"/>
      <c r="AJ143" s="67"/>
      <c r="AK143" s="62"/>
      <c r="AL143" s="65"/>
      <c r="AM143" s="57"/>
      <c r="AN143" s="60"/>
    </row>
    <row r="144" spans="2:40" ht="22.5" x14ac:dyDescent="0.25">
      <c r="B144" s="44" t="s">
        <v>500</v>
      </c>
      <c r="C144" s="44" t="s">
        <v>1724</v>
      </c>
      <c r="D144" s="44" t="s">
        <v>486</v>
      </c>
      <c r="E144" s="44"/>
      <c r="F144" s="44" t="s">
        <v>741</v>
      </c>
      <c r="G144" s="7">
        <v>0.6</v>
      </c>
      <c r="H144" s="45" t="s">
        <v>355</v>
      </c>
      <c r="I144" s="45" t="s">
        <v>789</v>
      </c>
      <c r="J144" s="45" t="s">
        <v>110</v>
      </c>
      <c r="K144" s="45"/>
      <c r="L144" s="45" t="s">
        <v>200</v>
      </c>
      <c r="M144" s="7">
        <v>12.04</v>
      </c>
      <c r="N144" s="45" t="s">
        <v>384</v>
      </c>
      <c r="O144" s="44" t="s">
        <v>789</v>
      </c>
      <c r="P144" s="44" t="s">
        <v>110</v>
      </c>
      <c r="Q144" s="44"/>
      <c r="R144" s="44"/>
      <c r="S144" s="44"/>
      <c r="T144" s="7"/>
      <c r="U144" s="63"/>
      <c r="V144" s="63"/>
      <c r="W144" s="62"/>
      <c r="X144" s="62"/>
      <c r="Y144" s="62"/>
      <c r="Z144" s="62"/>
      <c r="AA144" s="63"/>
      <c r="AB144" s="64"/>
      <c r="AC144" s="66"/>
      <c r="AD144" s="66"/>
      <c r="AE144" s="66"/>
      <c r="AF144" s="66"/>
      <c r="AG144" s="66"/>
      <c r="AH144" s="66"/>
      <c r="AI144" s="66"/>
      <c r="AJ144" s="67"/>
      <c r="AK144" s="63"/>
      <c r="AL144" s="65"/>
      <c r="AM144" s="57"/>
      <c r="AN144" s="60"/>
    </row>
    <row r="145" spans="2:40" ht="22.5" x14ac:dyDescent="0.25">
      <c r="B145" s="44" t="s">
        <v>440</v>
      </c>
      <c r="C145" s="44" t="s">
        <v>1724</v>
      </c>
      <c r="D145" s="44" t="s">
        <v>465</v>
      </c>
      <c r="E145" s="44"/>
      <c r="F145" s="44" t="s">
        <v>284</v>
      </c>
      <c r="G145" s="7">
        <v>0.5</v>
      </c>
      <c r="H145" s="45" t="s">
        <v>192</v>
      </c>
      <c r="I145" s="45" t="s">
        <v>789</v>
      </c>
      <c r="J145" s="45" t="s">
        <v>110</v>
      </c>
      <c r="K145" s="45"/>
      <c r="L145" s="45" t="s">
        <v>200</v>
      </c>
      <c r="M145" s="7">
        <v>1.55</v>
      </c>
      <c r="N145" s="45" t="s">
        <v>384</v>
      </c>
      <c r="O145" s="44" t="s">
        <v>789</v>
      </c>
      <c r="P145" s="44" t="s">
        <v>110</v>
      </c>
      <c r="Q145" s="44"/>
      <c r="R145" s="44"/>
      <c r="S145" s="44"/>
      <c r="T145" s="7"/>
      <c r="U145" s="63"/>
      <c r="V145" s="63"/>
      <c r="W145" s="63"/>
      <c r="X145" s="63"/>
      <c r="Y145" s="62"/>
      <c r="Z145" s="62"/>
      <c r="AA145" s="62"/>
      <c r="AB145" s="64"/>
      <c r="AC145" s="66"/>
      <c r="AD145" s="66"/>
      <c r="AE145" s="66"/>
      <c r="AF145" s="66"/>
      <c r="AG145" s="66"/>
      <c r="AH145" s="66"/>
      <c r="AI145" s="66"/>
      <c r="AJ145" s="67"/>
      <c r="AK145" s="63"/>
      <c r="AL145" s="65"/>
      <c r="AM145" s="57"/>
      <c r="AN145" s="60"/>
    </row>
    <row r="146" spans="2:40" ht="22.5" x14ac:dyDescent="0.25">
      <c r="B146" s="44" t="s">
        <v>432</v>
      </c>
      <c r="C146" s="44" t="s">
        <v>1724</v>
      </c>
      <c r="D146" s="44" t="s">
        <v>458</v>
      </c>
      <c r="E146" s="44"/>
      <c r="F146" s="44" t="s">
        <v>735</v>
      </c>
      <c r="G146" s="7">
        <v>1</v>
      </c>
      <c r="H146" s="45" t="s">
        <v>381</v>
      </c>
      <c r="I146" s="45" t="s">
        <v>789</v>
      </c>
      <c r="J146" s="45" t="s">
        <v>110</v>
      </c>
      <c r="K146" s="45"/>
      <c r="L146" s="45" t="s">
        <v>200</v>
      </c>
      <c r="M146" s="7">
        <v>2.63</v>
      </c>
      <c r="N146" s="45" t="s">
        <v>384</v>
      </c>
      <c r="O146" s="44" t="s">
        <v>789</v>
      </c>
      <c r="P146" s="44" t="s">
        <v>110</v>
      </c>
      <c r="Q146" s="44"/>
      <c r="R146" s="44"/>
      <c r="S146" s="44"/>
      <c r="T146" s="7"/>
      <c r="U146" s="63"/>
      <c r="V146" s="63"/>
      <c r="W146" s="63"/>
      <c r="X146" s="63"/>
      <c r="Y146" s="62"/>
      <c r="Z146" s="62"/>
      <c r="AA146" s="62"/>
      <c r="AB146" s="64"/>
      <c r="AC146" s="66"/>
      <c r="AD146" s="66"/>
      <c r="AE146" s="66"/>
      <c r="AF146" s="66"/>
      <c r="AG146" s="66"/>
      <c r="AH146" s="66"/>
      <c r="AI146" s="66"/>
      <c r="AJ146" s="67"/>
      <c r="AK146" s="62"/>
      <c r="AL146" s="65"/>
      <c r="AM146" s="57"/>
      <c r="AN146" s="60"/>
    </row>
    <row r="147" spans="2:40" ht="22.5" x14ac:dyDescent="0.25">
      <c r="B147" s="44" t="s">
        <v>435</v>
      </c>
      <c r="C147" s="44" t="s">
        <v>1724</v>
      </c>
      <c r="D147" s="44" t="s">
        <v>460</v>
      </c>
      <c r="E147" s="44"/>
      <c r="F147" s="44" t="s">
        <v>284</v>
      </c>
      <c r="G147" s="7">
        <v>0.8</v>
      </c>
      <c r="H147" s="45" t="s">
        <v>113</v>
      </c>
      <c r="I147" s="45" t="s">
        <v>789</v>
      </c>
      <c r="J147" s="45" t="s">
        <v>110</v>
      </c>
      <c r="K147" s="45"/>
      <c r="L147" s="45" t="s">
        <v>200</v>
      </c>
      <c r="M147" s="7">
        <v>8.15</v>
      </c>
      <c r="N147" s="45" t="s">
        <v>384</v>
      </c>
      <c r="O147" s="44" t="s">
        <v>789</v>
      </c>
      <c r="P147" s="44" t="s">
        <v>110</v>
      </c>
      <c r="Q147" s="44"/>
      <c r="R147" s="44"/>
      <c r="S147" s="44"/>
      <c r="T147" s="7"/>
      <c r="U147" s="63"/>
      <c r="V147" s="63"/>
      <c r="W147" s="63"/>
      <c r="X147" s="63"/>
      <c r="Y147" s="63"/>
      <c r="Z147" s="62"/>
      <c r="AA147" s="62"/>
      <c r="AB147" s="64"/>
      <c r="AC147" s="66"/>
      <c r="AD147" s="66"/>
      <c r="AE147" s="66"/>
      <c r="AF147" s="66"/>
      <c r="AG147" s="66"/>
      <c r="AH147" s="66"/>
      <c r="AI147" s="66"/>
      <c r="AJ147" s="67"/>
      <c r="AK147" s="63"/>
      <c r="AL147" s="65"/>
      <c r="AM147" s="57"/>
      <c r="AN147" s="60"/>
    </row>
    <row r="148" spans="2:40" ht="22.5" x14ac:dyDescent="0.25">
      <c r="B148" s="44" t="s">
        <v>446</v>
      </c>
      <c r="C148" s="44" t="s">
        <v>1724</v>
      </c>
      <c r="D148" s="44" t="s">
        <v>471</v>
      </c>
      <c r="E148" s="44"/>
      <c r="F148" s="44" t="s">
        <v>284</v>
      </c>
      <c r="G148" s="7">
        <v>1.5</v>
      </c>
      <c r="H148" s="45" t="s">
        <v>113</v>
      </c>
      <c r="I148" s="45" t="s">
        <v>789</v>
      </c>
      <c r="J148" s="45" t="s">
        <v>110</v>
      </c>
      <c r="K148" s="45"/>
      <c r="L148" s="45" t="s">
        <v>200</v>
      </c>
      <c r="M148" s="7">
        <v>16.75</v>
      </c>
      <c r="N148" s="45" t="s">
        <v>384</v>
      </c>
      <c r="O148" s="44" t="s">
        <v>789</v>
      </c>
      <c r="P148" s="44" t="s">
        <v>110</v>
      </c>
      <c r="Q148" s="44"/>
      <c r="R148" s="44"/>
      <c r="S148" s="44"/>
      <c r="T148" s="7"/>
      <c r="U148" s="63"/>
      <c r="V148" s="63"/>
      <c r="W148" s="63"/>
      <c r="X148" s="63"/>
      <c r="Y148" s="63"/>
      <c r="Z148" s="62"/>
      <c r="AA148" s="62"/>
      <c r="AB148" s="64"/>
      <c r="AC148" s="66"/>
      <c r="AD148" s="66"/>
      <c r="AE148" s="66"/>
      <c r="AF148" s="66"/>
      <c r="AG148" s="66"/>
      <c r="AH148" s="66"/>
      <c r="AI148" s="66"/>
      <c r="AJ148" s="67"/>
      <c r="AK148" s="63"/>
      <c r="AL148" s="65"/>
      <c r="AM148" s="57"/>
      <c r="AN148" s="60"/>
    </row>
    <row r="149" spans="2:40" ht="22.5" x14ac:dyDescent="0.25">
      <c r="B149" s="44" t="s">
        <v>451</v>
      </c>
      <c r="C149" s="44" t="s">
        <v>1724</v>
      </c>
      <c r="D149" s="44" t="s">
        <v>476</v>
      </c>
      <c r="E149" s="44"/>
      <c r="F149" s="44" t="s">
        <v>284</v>
      </c>
      <c r="G149" s="7">
        <v>0.5</v>
      </c>
      <c r="H149" s="45" t="s">
        <v>113</v>
      </c>
      <c r="I149" s="45" t="s">
        <v>789</v>
      </c>
      <c r="J149" s="45" t="s">
        <v>110</v>
      </c>
      <c r="K149" s="45"/>
      <c r="L149" s="45" t="s">
        <v>200</v>
      </c>
      <c r="M149" s="7">
        <v>1.78</v>
      </c>
      <c r="N149" s="45" t="s">
        <v>384</v>
      </c>
      <c r="O149" s="44" t="s">
        <v>789</v>
      </c>
      <c r="P149" s="44" t="s">
        <v>110</v>
      </c>
      <c r="Q149" s="44"/>
      <c r="R149" s="44"/>
      <c r="S149" s="44"/>
      <c r="T149" s="7"/>
      <c r="U149" s="63"/>
      <c r="V149" s="63"/>
      <c r="W149" s="63"/>
      <c r="X149" s="63"/>
      <c r="Y149" s="63"/>
      <c r="Z149" s="62"/>
      <c r="AA149" s="62"/>
      <c r="AB149" s="64"/>
      <c r="AC149" s="66"/>
      <c r="AD149" s="66"/>
      <c r="AE149" s="66"/>
      <c r="AF149" s="66"/>
      <c r="AG149" s="66"/>
      <c r="AH149" s="66"/>
      <c r="AI149" s="66"/>
      <c r="AJ149" s="67"/>
      <c r="AK149" s="63"/>
      <c r="AL149" s="65"/>
      <c r="AM149" s="57"/>
      <c r="AN149" s="60"/>
    </row>
    <row r="150" spans="2:40" ht="22.5" x14ac:dyDescent="0.25">
      <c r="B150" s="44" t="s">
        <v>430</v>
      </c>
      <c r="C150" s="44" t="s">
        <v>1724</v>
      </c>
      <c r="D150" s="44" t="s">
        <v>457</v>
      </c>
      <c r="E150" s="44"/>
      <c r="F150" s="44" t="s">
        <v>284</v>
      </c>
      <c r="G150" s="7">
        <v>2</v>
      </c>
      <c r="H150" s="45" t="s">
        <v>384</v>
      </c>
      <c r="I150" s="45" t="s">
        <v>789</v>
      </c>
      <c r="J150" s="45" t="s">
        <v>110</v>
      </c>
      <c r="K150" s="45"/>
      <c r="L150" s="45" t="s">
        <v>200</v>
      </c>
      <c r="M150" s="7">
        <v>23.77</v>
      </c>
      <c r="N150" s="45" t="s">
        <v>384</v>
      </c>
      <c r="O150" s="44" t="s">
        <v>789</v>
      </c>
      <c r="P150" s="44" t="s">
        <v>110</v>
      </c>
      <c r="Q150" s="44"/>
      <c r="R150" s="44"/>
      <c r="S150" s="44"/>
      <c r="T150" s="7"/>
      <c r="U150" s="63"/>
      <c r="V150" s="63"/>
      <c r="W150" s="63"/>
      <c r="X150" s="63"/>
      <c r="Y150" s="63"/>
      <c r="Z150" s="63"/>
      <c r="AA150" s="63"/>
      <c r="AB150" s="64"/>
      <c r="AC150" s="66"/>
      <c r="AD150" s="66"/>
      <c r="AE150" s="66"/>
      <c r="AF150" s="66"/>
      <c r="AG150" s="66"/>
      <c r="AH150" s="66"/>
      <c r="AI150" s="66"/>
      <c r="AJ150" s="67"/>
      <c r="AK150" s="62"/>
      <c r="AL150" s="65"/>
      <c r="AM150" s="57"/>
      <c r="AN150" s="60"/>
    </row>
    <row r="151" spans="2:40" ht="22.5" x14ac:dyDescent="0.25">
      <c r="B151" s="44" t="s">
        <v>433</v>
      </c>
      <c r="C151" s="44" t="s">
        <v>1724</v>
      </c>
      <c r="D151" s="44" t="s">
        <v>484</v>
      </c>
      <c r="E151" s="44"/>
      <c r="F151" s="44" t="s">
        <v>284</v>
      </c>
      <c r="G151" s="7">
        <v>0.15</v>
      </c>
      <c r="H151" s="45" t="s">
        <v>384</v>
      </c>
      <c r="I151" s="45" t="s">
        <v>789</v>
      </c>
      <c r="J151" s="45" t="s">
        <v>110</v>
      </c>
      <c r="K151" s="45"/>
      <c r="L151" s="45" t="s">
        <v>200</v>
      </c>
      <c r="M151" s="7">
        <v>1.51</v>
      </c>
      <c r="N151" s="45" t="s">
        <v>384</v>
      </c>
      <c r="O151" s="44" t="s">
        <v>789</v>
      </c>
      <c r="P151" s="44" t="s">
        <v>110</v>
      </c>
      <c r="Q151" s="44"/>
      <c r="R151" s="44"/>
      <c r="S151" s="44"/>
      <c r="T151" s="7"/>
      <c r="U151" s="63"/>
      <c r="V151" s="63"/>
      <c r="W151" s="63"/>
      <c r="X151" s="63"/>
      <c r="Y151" s="63"/>
      <c r="Z151" s="63"/>
      <c r="AA151" s="63"/>
      <c r="AB151" s="64"/>
      <c r="AC151" s="66"/>
      <c r="AD151" s="66"/>
      <c r="AE151" s="66"/>
      <c r="AF151" s="66"/>
      <c r="AG151" s="66"/>
      <c r="AH151" s="66"/>
      <c r="AI151" s="66"/>
      <c r="AJ151" s="67"/>
      <c r="AK151" s="62"/>
      <c r="AL151" s="65"/>
      <c r="AM151" s="57"/>
      <c r="AN151" s="60"/>
    </row>
    <row r="152" spans="2:40" ht="22.5" x14ac:dyDescent="0.25">
      <c r="B152" s="44" t="s">
        <v>437</v>
      </c>
      <c r="C152" s="44" t="s">
        <v>1724</v>
      </c>
      <c r="D152" s="44" t="s">
        <v>462</v>
      </c>
      <c r="E152" s="44"/>
      <c r="F152" s="44" t="s">
        <v>284</v>
      </c>
      <c r="G152" s="7">
        <v>2.5</v>
      </c>
      <c r="H152" s="45" t="s">
        <v>384</v>
      </c>
      <c r="I152" s="45" t="s">
        <v>789</v>
      </c>
      <c r="J152" s="45" t="s">
        <v>110</v>
      </c>
      <c r="K152" s="45"/>
      <c r="L152" s="45" t="s">
        <v>200</v>
      </c>
      <c r="M152" s="7">
        <v>19.03</v>
      </c>
      <c r="N152" s="45" t="s">
        <v>384</v>
      </c>
      <c r="O152" s="44" t="s">
        <v>789</v>
      </c>
      <c r="P152" s="44" t="s">
        <v>110</v>
      </c>
      <c r="Q152" s="44"/>
      <c r="R152" s="44"/>
      <c r="S152" s="44"/>
      <c r="T152" s="7"/>
      <c r="U152" s="63"/>
      <c r="V152" s="63"/>
      <c r="W152" s="63"/>
      <c r="X152" s="63"/>
      <c r="Y152" s="63"/>
      <c r="Z152" s="63"/>
      <c r="AA152" s="63"/>
      <c r="AB152" s="64"/>
      <c r="AC152" s="66"/>
      <c r="AD152" s="66"/>
      <c r="AE152" s="66"/>
      <c r="AF152" s="66"/>
      <c r="AG152" s="66"/>
      <c r="AH152" s="66"/>
      <c r="AI152" s="66"/>
      <c r="AJ152" s="67"/>
      <c r="AK152" s="62"/>
      <c r="AL152" s="65"/>
      <c r="AM152" s="57"/>
      <c r="AN152" s="60"/>
    </row>
    <row r="153" spans="2:40" ht="22.5" x14ac:dyDescent="0.25">
      <c r="B153" s="44" t="s">
        <v>441</v>
      </c>
      <c r="C153" s="44" t="s">
        <v>1724</v>
      </c>
      <c r="D153" s="44" t="s">
        <v>466</v>
      </c>
      <c r="E153" s="44"/>
      <c r="F153" s="44" t="s">
        <v>284</v>
      </c>
      <c r="G153" s="7">
        <v>0.5</v>
      </c>
      <c r="H153" s="45" t="s">
        <v>384</v>
      </c>
      <c r="I153" s="45" t="s">
        <v>789</v>
      </c>
      <c r="J153" s="45" t="s">
        <v>110</v>
      </c>
      <c r="K153" s="45"/>
      <c r="L153" s="45" t="s">
        <v>200</v>
      </c>
      <c r="M153" s="7">
        <v>2.5299999999999998</v>
      </c>
      <c r="N153" s="45" t="s">
        <v>384</v>
      </c>
      <c r="O153" s="44" t="s">
        <v>789</v>
      </c>
      <c r="P153" s="44" t="s">
        <v>110</v>
      </c>
      <c r="Q153" s="44"/>
      <c r="R153" s="44"/>
      <c r="S153" s="44"/>
      <c r="T153" s="7"/>
      <c r="U153" s="63"/>
      <c r="V153" s="63"/>
      <c r="W153" s="63"/>
      <c r="X153" s="63"/>
      <c r="Y153" s="63"/>
      <c r="Z153" s="63"/>
      <c r="AA153" s="63"/>
      <c r="AB153" s="64"/>
      <c r="AC153" s="66"/>
      <c r="AD153" s="66"/>
      <c r="AE153" s="66"/>
      <c r="AF153" s="66"/>
      <c r="AG153" s="66"/>
      <c r="AH153" s="66"/>
      <c r="AI153" s="66"/>
      <c r="AJ153" s="67"/>
      <c r="AK153" s="62"/>
      <c r="AL153" s="65"/>
      <c r="AM153" s="57"/>
      <c r="AN153" s="60"/>
    </row>
    <row r="154" spans="2:40" ht="22.5" x14ac:dyDescent="0.25">
      <c r="B154" s="44" t="s">
        <v>449</v>
      </c>
      <c r="C154" s="44" t="s">
        <v>1724</v>
      </c>
      <c r="D154" s="44" t="s">
        <v>474</v>
      </c>
      <c r="E154" s="44"/>
      <c r="F154" s="44" t="s">
        <v>284</v>
      </c>
      <c r="G154" s="7">
        <v>0.7</v>
      </c>
      <c r="H154" s="45" t="s">
        <v>384</v>
      </c>
      <c r="I154" s="45" t="s">
        <v>789</v>
      </c>
      <c r="J154" s="45" t="s">
        <v>110</v>
      </c>
      <c r="K154" s="45"/>
      <c r="L154" s="45" t="s">
        <v>200</v>
      </c>
      <c r="M154" s="7">
        <v>3.65</v>
      </c>
      <c r="N154" s="45" t="s">
        <v>384</v>
      </c>
      <c r="O154" s="44" t="s">
        <v>789</v>
      </c>
      <c r="P154" s="44" t="s">
        <v>110</v>
      </c>
      <c r="Q154" s="44"/>
      <c r="R154" s="44"/>
      <c r="S154" s="44"/>
      <c r="T154" s="7"/>
      <c r="U154" s="63"/>
      <c r="V154" s="63"/>
      <c r="W154" s="63"/>
      <c r="X154" s="63"/>
      <c r="Y154" s="63"/>
      <c r="Z154" s="63"/>
      <c r="AA154" s="63"/>
      <c r="AB154" s="64"/>
      <c r="AC154" s="66"/>
      <c r="AD154" s="66"/>
      <c r="AE154" s="66"/>
      <c r="AF154" s="66"/>
      <c r="AG154" s="66"/>
      <c r="AH154" s="66"/>
      <c r="AI154" s="66"/>
      <c r="AJ154" s="67"/>
      <c r="AK154" s="62"/>
      <c r="AL154" s="65"/>
      <c r="AM154" s="57"/>
      <c r="AN154" s="60"/>
    </row>
    <row r="155" spans="2:40" ht="22.5" x14ac:dyDescent="0.25">
      <c r="B155" s="44" t="s">
        <v>502</v>
      </c>
      <c r="C155" s="44" t="s">
        <v>1724</v>
      </c>
      <c r="D155" s="44" t="s">
        <v>481</v>
      </c>
      <c r="E155" s="44" t="s">
        <v>189</v>
      </c>
      <c r="F155" s="44" t="s">
        <v>284</v>
      </c>
      <c r="G155" s="7">
        <v>1.2</v>
      </c>
      <c r="H155" s="45" t="s">
        <v>384</v>
      </c>
      <c r="I155" s="45" t="s">
        <v>789</v>
      </c>
      <c r="J155" s="45" t="s">
        <v>110</v>
      </c>
      <c r="K155" s="45"/>
      <c r="L155" s="45" t="s">
        <v>200</v>
      </c>
      <c r="M155" s="7">
        <v>12.22</v>
      </c>
      <c r="N155" s="45" t="s">
        <v>384</v>
      </c>
      <c r="O155" s="44" t="s">
        <v>789</v>
      </c>
      <c r="P155" s="44" t="s">
        <v>110</v>
      </c>
      <c r="Q155" s="44"/>
      <c r="R155" s="44"/>
      <c r="S155" s="44"/>
      <c r="T155" s="7"/>
      <c r="U155" s="63"/>
      <c r="V155" s="63"/>
      <c r="W155" s="63"/>
      <c r="X155" s="63"/>
      <c r="Y155" s="63"/>
      <c r="Z155" s="63"/>
      <c r="AA155" s="63"/>
      <c r="AB155" s="64"/>
      <c r="AC155" s="66"/>
      <c r="AD155" s="66"/>
      <c r="AE155" s="66"/>
      <c r="AF155" s="66"/>
      <c r="AG155" s="66"/>
      <c r="AH155" s="66"/>
      <c r="AI155" s="66"/>
      <c r="AJ155" s="67"/>
      <c r="AK155" s="62"/>
      <c r="AL155" s="65"/>
      <c r="AM155" s="57"/>
      <c r="AN155" s="60"/>
    </row>
    <row r="156" spans="2:40" ht="22.5" x14ac:dyDescent="0.25">
      <c r="B156" s="44" t="s">
        <v>503</v>
      </c>
      <c r="C156" s="44" t="s">
        <v>1724</v>
      </c>
      <c r="D156" s="44" t="s">
        <v>482</v>
      </c>
      <c r="E156" s="44" t="s">
        <v>189</v>
      </c>
      <c r="F156" s="44" t="s">
        <v>284</v>
      </c>
      <c r="G156" s="7">
        <v>0.3</v>
      </c>
      <c r="H156" s="45" t="s">
        <v>384</v>
      </c>
      <c r="I156" s="45" t="s">
        <v>789</v>
      </c>
      <c r="J156" s="45" t="s">
        <v>110</v>
      </c>
      <c r="K156" s="45"/>
      <c r="L156" s="45" t="s">
        <v>200</v>
      </c>
      <c r="M156" s="7">
        <v>0.56999999999999995</v>
      </c>
      <c r="N156" s="45" t="s">
        <v>384</v>
      </c>
      <c r="O156" s="44" t="s">
        <v>789</v>
      </c>
      <c r="P156" s="44" t="s">
        <v>110</v>
      </c>
      <c r="Q156" s="44"/>
      <c r="R156" s="44"/>
      <c r="S156" s="44"/>
      <c r="T156" s="7"/>
      <c r="U156" s="63"/>
      <c r="V156" s="63"/>
      <c r="W156" s="63"/>
      <c r="X156" s="63"/>
      <c r="Y156" s="63"/>
      <c r="Z156" s="63"/>
      <c r="AA156" s="63"/>
      <c r="AB156" s="64"/>
      <c r="AC156" s="66"/>
      <c r="AD156" s="66"/>
      <c r="AE156" s="66"/>
      <c r="AF156" s="66"/>
      <c r="AG156" s="66"/>
      <c r="AH156" s="66"/>
      <c r="AI156" s="66"/>
      <c r="AJ156" s="67"/>
      <c r="AK156" s="62"/>
      <c r="AL156" s="65"/>
      <c r="AM156" s="57"/>
      <c r="AN156" s="60"/>
    </row>
    <row r="157" spans="2:40" ht="22.5" x14ac:dyDescent="0.25">
      <c r="B157" s="44" t="s">
        <v>425</v>
      </c>
      <c r="C157" s="44" t="s">
        <v>1724</v>
      </c>
      <c r="D157" s="44" t="s">
        <v>493</v>
      </c>
      <c r="E157" s="44"/>
      <c r="F157" s="44" t="s">
        <v>284</v>
      </c>
      <c r="G157" s="7">
        <v>0.2</v>
      </c>
      <c r="H157" s="45" t="s">
        <v>384</v>
      </c>
      <c r="I157" s="45" t="s">
        <v>789</v>
      </c>
      <c r="J157" s="45" t="s">
        <v>110</v>
      </c>
      <c r="K157" s="45"/>
      <c r="L157" s="45" t="s">
        <v>200</v>
      </c>
      <c r="M157" s="7">
        <v>1.8</v>
      </c>
      <c r="N157" s="45" t="s">
        <v>384</v>
      </c>
      <c r="O157" s="44" t="s">
        <v>789</v>
      </c>
      <c r="P157" s="44" t="s">
        <v>110</v>
      </c>
      <c r="Q157" s="44"/>
      <c r="R157" s="44"/>
      <c r="S157" s="44"/>
      <c r="T157" s="7"/>
      <c r="U157" s="63"/>
      <c r="V157" s="63"/>
      <c r="W157" s="63"/>
      <c r="X157" s="63"/>
      <c r="Y157" s="63"/>
      <c r="Z157" s="63"/>
      <c r="AA157" s="63"/>
      <c r="AB157" s="64"/>
      <c r="AC157" s="66"/>
      <c r="AD157" s="66"/>
      <c r="AE157" s="66"/>
      <c r="AF157" s="66"/>
      <c r="AG157" s="66"/>
      <c r="AH157" s="66"/>
      <c r="AI157" s="66"/>
      <c r="AJ157" s="67"/>
      <c r="AK157" s="62"/>
      <c r="AL157" s="65"/>
      <c r="AM157" s="57"/>
      <c r="AN157" s="60"/>
    </row>
    <row r="158" spans="2:40" x14ac:dyDescent="0.25">
      <c r="B158" s="44" t="s">
        <v>395</v>
      </c>
      <c r="C158" s="44" t="s">
        <v>146</v>
      </c>
      <c r="D158" s="44" t="s">
        <v>397</v>
      </c>
      <c r="E158" s="44"/>
      <c r="F158" s="44" t="s">
        <v>536</v>
      </c>
      <c r="G158" s="7">
        <v>2</v>
      </c>
      <c r="H158" s="45" t="s">
        <v>384</v>
      </c>
      <c r="I158" s="45" t="s">
        <v>789</v>
      </c>
      <c r="J158" s="45" t="s">
        <v>110</v>
      </c>
      <c r="K158" s="45" t="s">
        <v>399</v>
      </c>
      <c r="L158" s="45" t="s">
        <v>200</v>
      </c>
      <c r="M158" s="7">
        <v>5</v>
      </c>
      <c r="N158" s="45" t="s">
        <v>384</v>
      </c>
      <c r="O158" s="44" t="s">
        <v>789</v>
      </c>
      <c r="P158" s="44" t="s">
        <v>110</v>
      </c>
      <c r="Q158" s="44" t="s">
        <v>147</v>
      </c>
      <c r="R158" s="44"/>
      <c r="S158" s="44" t="s">
        <v>197</v>
      </c>
      <c r="T158" s="7"/>
      <c r="U158" s="63"/>
      <c r="V158" s="63"/>
      <c r="W158" s="63"/>
      <c r="X158" s="63"/>
      <c r="Y158" s="63"/>
      <c r="Z158" s="63"/>
      <c r="AA158" s="63"/>
      <c r="AB158" s="64"/>
      <c r="AC158" s="66"/>
      <c r="AD158" s="66"/>
      <c r="AE158" s="66"/>
      <c r="AF158" s="66"/>
      <c r="AG158" s="66"/>
      <c r="AH158" s="66"/>
      <c r="AI158" s="66"/>
      <c r="AJ158" s="67"/>
      <c r="AK158" s="62"/>
      <c r="AL158" s="65"/>
      <c r="AM158" s="57"/>
      <c r="AN158" s="60"/>
    </row>
    <row r="159" spans="2:40" x14ac:dyDescent="0.25">
      <c r="B159" s="4" t="s">
        <v>697</v>
      </c>
      <c r="C159" s="4" t="s">
        <v>631</v>
      </c>
      <c r="D159" s="4" t="s">
        <v>698</v>
      </c>
      <c r="E159" s="4"/>
      <c r="F159" s="4" t="s">
        <v>516</v>
      </c>
      <c r="G159" s="5">
        <f>+U159+V159+W159+X159+Y159+Z159</f>
        <v>0</v>
      </c>
      <c r="H159" s="16" t="s">
        <v>385</v>
      </c>
      <c r="I159" s="16" t="s">
        <v>122</v>
      </c>
      <c r="J159" s="16" t="s">
        <v>122</v>
      </c>
      <c r="K159" s="16"/>
      <c r="L159" s="16"/>
      <c r="M159" s="5">
        <v>10</v>
      </c>
      <c r="N159" s="16" t="s">
        <v>632</v>
      </c>
      <c r="O159" s="4" t="s">
        <v>122</v>
      </c>
      <c r="P159" s="4" t="s">
        <v>122</v>
      </c>
      <c r="Q159" s="4"/>
      <c r="R159" s="4"/>
      <c r="S159" s="4" t="s">
        <v>633</v>
      </c>
      <c r="T159" s="5"/>
      <c r="U159" s="73"/>
      <c r="V159" s="73"/>
      <c r="W159" s="62"/>
      <c r="X159" s="62"/>
      <c r="Y159" s="62"/>
      <c r="Z159" s="62"/>
      <c r="AA159" s="63"/>
      <c r="AB159" s="64"/>
      <c r="AC159" s="66"/>
      <c r="AD159" s="66"/>
      <c r="AE159" s="66"/>
      <c r="AF159" s="66"/>
      <c r="AG159" s="66"/>
      <c r="AH159" s="66"/>
      <c r="AI159" s="66"/>
      <c r="AJ159" s="67"/>
      <c r="AK159" s="64"/>
      <c r="AL159" s="65"/>
      <c r="AM159" s="54"/>
      <c r="AN159" s="54"/>
    </row>
    <row r="160" spans="2:40" x14ac:dyDescent="0.25">
      <c r="B160" s="4" t="s">
        <v>82</v>
      </c>
      <c r="C160" s="4" t="s">
        <v>194</v>
      </c>
      <c r="D160" s="4" t="s">
        <v>241</v>
      </c>
      <c r="E160" s="4"/>
      <c r="F160" s="4"/>
      <c r="G160" s="5"/>
      <c r="H160" s="16" t="s">
        <v>86</v>
      </c>
      <c r="I160" s="16"/>
      <c r="J160" s="16"/>
      <c r="K160" s="16"/>
      <c r="L160" s="16" t="s">
        <v>196</v>
      </c>
      <c r="M160" s="5">
        <v>0</v>
      </c>
      <c r="N160" s="16" t="s">
        <v>325</v>
      </c>
      <c r="O160" s="4" t="s">
        <v>122</v>
      </c>
      <c r="P160" s="4" t="s">
        <v>122</v>
      </c>
      <c r="Q160" s="4"/>
      <c r="R160" s="4"/>
      <c r="S160" s="4"/>
      <c r="T160" s="5"/>
      <c r="U160" s="63"/>
      <c r="V160" s="63"/>
      <c r="W160" s="63"/>
      <c r="X160" s="63"/>
      <c r="Y160" s="63"/>
      <c r="Z160" s="63"/>
      <c r="AA160" s="63"/>
      <c r="AB160" s="64"/>
      <c r="AC160" s="66"/>
      <c r="AD160" s="66"/>
      <c r="AE160" s="66"/>
      <c r="AF160" s="66"/>
      <c r="AG160" s="66"/>
      <c r="AH160" s="66"/>
      <c r="AI160" s="66"/>
      <c r="AJ160" s="67"/>
      <c r="AK160" s="64"/>
      <c r="AL160" s="65"/>
      <c r="AM160" s="54"/>
      <c r="AN160" s="54"/>
    </row>
    <row r="161" spans="2:40" x14ac:dyDescent="0.25">
      <c r="B161" s="44" t="s">
        <v>45</v>
      </c>
      <c r="C161" s="44" t="s">
        <v>224</v>
      </c>
      <c r="D161" s="44" t="s">
        <v>1746</v>
      </c>
      <c r="E161" s="46" t="s">
        <v>226</v>
      </c>
      <c r="F161" s="44" t="s">
        <v>549</v>
      </c>
      <c r="G161" s="7">
        <v>2.2799999999999998</v>
      </c>
      <c r="H161" s="45" t="s">
        <v>389</v>
      </c>
      <c r="I161" s="45" t="s">
        <v>789</v>
      </c>
      <c r="J161" s="45" t="s">
        <v>110</v>
      </c>
      <c r="K161" s="45" t="s">
        <v>292</v>
      </c>
      <c r="L161" s="45" t="s">
        <v>172</v>
      </c>
      <c r="M161" s="7">
        <v>65</v>
      </c>
      <c r="N161" s="45" t="s">
        <v>325</v>
      </c>
      <c r="O161" s="44" t="s">
        <v>789</v>
      </c>
      <c r="P161" s="44" t="s">
        <v>110</v>
      </c>
      <c r="Q161" s="44"/>
      <c r="R161" s="44" t="s">
        <v>590</v>
      </c>
      <c r="S161" s="44" t="s">
        <v>768</v>
      </c>
      <c r="T161" s="7"/>
      <c r="U161" s="62"/>
      <c r="V161" s="62"/>
      <c r="W161" s="62"/>
      <c r="X161" s="62"/>
      <c r="Y161" s="62"/>
      <c r="Z161" s="62"/>
      <c r="AA161" s="62"/>
      <c r="AB161" s="64"/>
      <c r="AC161" s="66"/>
      <c r="AD161" s="66"/>
      <c r="AE161" s="66"/>
      <c r="AF161" s="66"/>
      <c r="AG161" s="66"/>
      <c r="AH161" s="66"/>
      <c r="AI161" s="66"/>
      <c r="AJ161" s="67"/>
      <c r="AK161" s="63"/>
      <c r="AL161" s="65"/>
      <c r="AM161" s="57"/>
      <c r="AN161" s="60"/>
    </row>
    <row r="162" spans="2:40" ht="56.25" x14ac:dyDescent="0.25">
      <c r="B162" s="44" t="s">
        <v>226</v>
      </c>
      <c r="C162" s="44" t="s">
        <v>345</v>
      </c>
      <c r="D162" s="44"/>
      <c r="E162" s="44" t="s">
        <v>723</v>
      </c>
      <c r="F162" s="44" t="s">
        <v>550</v>
      </c>
      <c r="G162" s="7">
        <v>42</v>
      </c>
      <c r="H162" s="45" t="s">
        <v>389</v>
      </c>
      <c r="I162" s="45" t="s">
        <v>789</v>
      </c>
      <c r="J162" s="45" t="s">
        <v>110</v>
      </c>
      <c r="K162" s="45"/>
      <c r="L162" s="45" t="s">
        <v>172</v>
      </c>
      <c r="M162" s="7">
        <f>899.3-G162-M158-G158</f>
        <v>850.3</v>
      </c>
      <c r="N162" s="45" t="s">
        <v>325</v>
      </c>
      <c r="O162" s="44" t="s">
        <v>789</v>
      </c>
      <c r="P162" s="44" t="s">
        <v>110</v>
      </c>
      <c r="Q162" s="44"/>
      <c r="R162" s="44"/>
      <c r="S162" s="14" t="s">
        <v>769</v>
      </c>
      <c r="T162" s="7"/>
      <c r="U162" s="62"/>
      <c r="V162" s="62"/>
      <c r="W162" s="62"/>
      <c r="X162" s="62"/>
      <c r="Y162" s="62"/>
      <c r="Z162" s="62"/>
      <c r="AA162" s="62"/>
      <c r="AB162" s="64"/>
      <c r="AC162" s="66"/>
      <c r="AD162" s="66"/>
      <c r="AE162" s="66"/>
      <c r="AF162" s="66"/>
      <c r="AG162" s="66"/>
      <c r="AH162" s="66"/>
      <c r="AI162" s="66"/>
      <c r="AJ162" s="67"/>
      <c r="AK162" s="63"/>
      <c r="AL162" s="65"/>
      <c r="AM162" s="57"/>
      <c r="AN162" s="60"/>
    </row>
    <row r="163" spans="2:40" x14ac:dyDescent="0.25">
      <c r="B163" s="13" t="s">
        <v>62</v>
      </c>
      <c r="C163" s="13" t="s">
        <v>150</v>
      </c>
      <c r="D163" s="4" t="s">
        <v>291</v>
      </c>
      <c r="E163" s="4" t="s">
        <v>63</v>
      </c>
      <c r="F163" s="4" t="s">
        <v>379</v>
      </c>
      <c r="G163" s="5">
        <v>2.6</v>
      </c>
      <c r="H163" s="16" t="s">
        <v>668</v>
      </c>
      <c r="I163" s="16" t="s">
        <v>378</v>
      </c>
      <c r="J163" s="16" t="s">
        <v>378</v>
      </c>
      <c r="K163" s="16" t="s">
        <v>157</v>
      </c>
      <c r="L163" s="16" t="s">
        <v>172</v>
      </c>
      <c r="M163" s="5">
        <v>20</v>
      </c>
      <c r="N163" s="16" t="s">
        <v>325</v>
      </c>
      <c r="O163" s="4" t="s">
        <v>122</v>
      </c>
      <c r="P163" s="4" t="s">
        <v>122</v>
      </c>
      <c r="Q163" s="4" t="s">
        <v>86</v>
      </c>
      <c r="R163" s="4" t="s">
        <v>86</v>
      </c>
      <c r="S163" s="4" t="s">
        <v>86</v>
      </c>
      <c r="T163" s="5"/>
      <c r="U163" s="73"/>
      <c r="V163" s="73"/>
      <c r="W163" s="62"/>
      <c r="X163" s="62"/>
      <c r="Y163" s="62"/>
      <c r="Z163" s="62"/>
      <c r="AA163" s="62"/>
      <c r="AB163" s="64"/>
      <c r="AC163" s="66"/>
      <c r="AD163" s="66"/>
      <c r="AE163" s="66"/>
      <c r="AF163" s="66"/>
      <c r="AG163" s="66"/>
      <c r="AH163" s="66"/>
      <c r="AI163" s="66"/>
      <c r="AJ163" s="67"/>
      <c r="AK163" s="62"/>
      <c r="AL163" s="65"/>
      <c r="AM163" s="54"/>
      <c r="AN163" s="54"/>
    </row>
    <row r="164" spans="2:40" s="6" customFormat="1" ht="22.5" x14ac:dyDescent="0.25">
      <c r="B164" s="44" t="s">
        <v>65</v>
      </c>
      <c r="C164" s="44" t="s">
        <v>1737</v>
      </c>
      <c r="D164" s="44" t="s">
        <v>1772</v>
      </c>
      <c r="E164" s="44"/>
      <c r="F164" s="44" t="s">
        <v>320</v>
      </c>
      <c r="G164" s="7">
        <v>2.34</v>
      </c>
      <c r="H164" s="45" t="s">
        <v>722</v>
      </c>
      <c r="I164" s="45" t="s">
        <v>789</v>
      </c>
      <c r="J164" s="45" t="s">
        <v>110</v>
      </c>
      <c r="K164" s="45" t="s">
        <v>145</v>
      </c>
      <c r="L164" s="45" t="s">
        <v>172</v>
      </c>
      <c r="M164" s="7">
        <v>20.41</v>
      </c>
      <c r="N164" s="45" t="s">
        <v>325</v>
      </c>
      <c r="O164" s="44" t="s">
        <v>789</v>
      </c>
      <c r="P164" s="44" t="s">
        <v>110</v>
      </c>
      <c r="Q164" s="44"/>
      <c r="R164" s="44" t="s">
        <v>148</v>
      </c>
      <c r="S164" s="44" t="s">
        <v>761</v>
      </c>
      <c r="T164" s="7"/>
      <c r="U164" s="63"/>
      <c r="V164" s="63"/>
      <c r="W164" s="62"/>
      <c r="X164" s="62"/>
      <c r="Y164" s="62"/>
      <c r="Z164" s="62"/>
      <c r="AA164" s="62"/>
      <c r="AB164" s="64"/>
      <c r="AC164" s="66"/>
      <c r="AD164" s="66"/>
      <c r="AE164" s="66"/>
      <c r="AF164" s="66"/>
      <c r="AG164" s="66"/>
      <c r="AH164" s="66"/>
      <c r="AI164" s="66"/>
      <c r="AJ164" s="67"/>
      <c r="AK164" s="62"/>
      <c r="AL164" s="65"/>
      <c r="AM164" s="57"/>
      <c r="AN164" s="60"/>
    </row>
    <row r="165" spans="2:40" ht="22.5" x14ac:dyDescent="0.25">
      <c r="B165" s="44" t="s">
        <v>66</v>
      </c>
      <c r="C165" s="44" t="s">
        <v>1738</v>
      </c>
      <c r="D165" s="44" t="s">
        <v>1773</v>
      </c>
      <c r="E165" s="44" t="s">
        <v>59</v>
      </c>
      <c r="F165" s="44" t="s">
        <v>320</v>
      </c>
      <c r="G165" s="7">
        <v>1.5</v>
      </c>
      <c r="H165" s="45" t="s">
        <v>722</v>
      </c>
      <c r="I165" s="45" t="s">
        <v>789</v>
      </c>
      <c r="J165" s="45" t="s">
        <v>110</v>
      </c>
      <c r="K165" s="45" t="s">
        <v>145</v>
      </c>
      <c r="L165" s="45" t="s">
        <v>172</v>
      </c>
      <c r="M165" s="7">
        <f>+(1.05+6.75)*1.5</f>
        <v>11.7</v>
      </c>
      <c r="N165" s="45" t="s">
        <v>325</v>
      </c>
      <c r="O165" s="44" t="s">
        <v>789</v>
      </c>
      <c r="P165" s="44" t="s">
        <v>110</v>
      </c>
      <c r="Q165" s="44"/>
      <c r="R165" s="44" t="s">
        <v>148</v>
      </c>
      <c r="S165" s="44" t="s">
        <v>762</v>
      </c>
      <c r="T165" s="7"/>
      <c r="U165" s="63"/>
      <c r="V165" s="63"/>
      <c r="W165" s="62"/>
      <c r="X165" s="62"/>
      <c r="Y165" s="62"/>
      <c r="Z165" s="62"/>
      <c r="AA165" s="62"/>
      <c r="AB165" s="64"/>
      <c r="AC165" s="66"/>
      <c r="AD165" s="66"/>
      <c r="AE165" s="66"/>
      <c r="AF165" s="66"/>
      <c r="AG165" s="66"/>
      <c r="AH165" s="66"/>
      <c r="AI165" s="66"/>
      <c r="AJ165" s="67"/>
      <c r="AK165" s="62"/>
      <c r="AL165" s="65"/>
      <c r="AM165" s="57"/>
      <c r="AN165" s="60"/>
    </row>
    <row r="166" spans="2:40" ht="22.5" x14ac:dyDescent="0.25">
      <c r="B166" s="44" t="s">
        <v>225</v>
      </c>
      <c r="C166" s="44" t="s">
        <v>1739</v>
      </c>
      <c r="D166" s="44" t="s">
        <v>1773</v>
      </c>
      <c r="E166" s="44"/>
      <c r="F166" s="44" t="s">
        <v>320</v>
      </c>
      <c r="G166" s="7">
        <v>3.5</v>
      </c>
      <c r="H166" s="45" t="s">
        <v>722</v>
      </c>
      <c r="I166" s="45" t="s">
        <v>789</v>
      </c>
      <c r="J166" s="45" t="s">
        <v>110</v>
      </c>
      <c r="K166" s="45" t="s">
        <v>145</v>
      </c>
      <c r="L166" s="45" t="s">
        <v>172</v>
      </c>
      <c r="M166" s="7">
        <f>+(3.517+14.48+14.2)*1.5</f>
        <v>48.295500000000004</v>
      </c>
      <c r="N166" s="45" t="s">
        <v>325</v>
      </c>
      <c r="O166" s="44" t="s">
        <v>789</v>
      </c>
      <c r="P166" s="44" t="s">
        <v>110</v>
      </c>
      <c r="Q166" s="44"/>
      <c r="R166" s="44" t="s">
        <v>148</v>
      </c>
      <c r="S166" s="44" t="s">
        <v>763</v>
      </c>
      <c r="T166" s="7"/>
      <c r="U166" s="63"/>
      <c r="V166" s="63"/>
      <c r="W166" s="62"/>
      <c r="X166" s="62"/>
      <c r="Y166" s="62"/>
      <c r="Z166" s="62"/>
      <c r="AA166" s="62"/>
      <c r="AB166" s="64"/>
      <c r="AC166" s="66"/>
      <c r="AD166" s="66"/>
      <c r="AE166" s="66"/>
      <c r="AF166" s="66"/>
      <c r="AG166" s="66"/>
      <c r="AH166" s="66"/>
      <c r="AI166" s="66"/>
      <c r="AJ166" s="67"/>
      <c r="AK166" s="62"/>
      <c r="AL166" s="65"/>
      <c r="AM166" s="57"/>
      <c r="AN166" s="60"/>
    </row>
    <row r="167" spans="2:40" x14ac:dyDescent="0.25">
      <c r="B167" s="4" t="s">
        <v>74</v>
      </c>
      <c r="C167" s="33" t="s">
        <v>201</v>
      </c>
      <c r="D167" s="4" t="s">
        <v>515</v>
      </c>
      <c r="E167" s="4"/>
      <c r="F167" s="4" t="s">
        <v>748</v>
      </c>
      <c r="G167" s="5">
        <f>+M167*0.08</f>
        <v>1.6536000000000002</v>
      </c>
      <c r="H167" s="16" t="s">
        <v>722</v>
      </c>
      <c r="I167" s="16" t="s">
        <v>690</v>
      </c>
      <c r="J167" s="16" t="s">
        <v>122</v>
      </c>
      <c r="K167" s="16"/>
      <c r="L167" s="16" t="s">
        <v>172</v>
      </c>
      <c r="M167" s="5">
        <v>20.67</v>
      </c>
      <c r="N167" s="16" t="s">
        <v>325</v>
      </c>
      <c r="O167" s="4" t="s">
        <v>122</v>
      </c>
      <c r="P167" s="4" t="s">
        <v>122</v>
      </c>
      <c r="Q167" s="4"/>
      <c r="R167" s="33"/>
      <c r="S167" s="33" t="s">
        <v>202</v>
      </c>
      <c r="T167" s="5"/>
      <c r="U167" s="63"/>
      <c r="V167" s="63"/>
      <c r="W167" s="62"/>
      <c r="X167" s="62"/>
      <c r="Y167" s="62"/>
      <c r="Z167" s="62"/>
      <c r="AA167" s="62"/>
      <c r="AB167" s="64"/>
      <c r="AC167" s="66"/>
      <c r="AD167" s="66"/>
      <c r="AE167" s="66"/>
      <c r="AF167" s="66"/>
      <c r="AG167" s="66"/>
      <c r="AH167" s="66"/>
      <c r="AI167" s="66"/>
      <c r="AJ167" s="67"/>
      <c r="AK167" s="62"/>
      <c r="AL167" s="65"/>
      <c r="AM167" s="54"/>
      <c r="AN167" s="54"/>
    </row>
    <row r="168" spans="2:40" ht="22.5" x14ac:dyDescent="0.25">
      <c r="B168" s="44" t="s">
        <v>442</v>
      </c>
      <c r="C168" s="44" t="s">
        <v>1724</v>
      </c>
      <c r="D168" s="44" t="s">
        <v>467</v>
      </c>
      <c r="E168" s="44" t="s">
        <v>11</v>
      </c>
      <c r="F168" s="44" t="s">
        <v>284</v>
      </c>
      <c r="G168" s="7">
        <v>0.7</v>
      </c>
      <c r="H168" s="45" t="s">
        <v>722</v>
      </c>
      <c r="I168" s="45" t="s">
        <v>789</v>
      </c>
      <c r="J168" s="45" t="s">
        <v>110</v>
      </c>
      <c r="K168" s="45"/>
      <c r="L168" s="45" t="s">
        <v>200</v>
      </c>
      <c r="M168" s="7">
        <v>3.35</v>
      </c>
      <c r="N168" s="45" t="s">
        <v>325</v>
      </c>
      <c r="O168" s="44" t="s">
        <v>789</v>
      </c>
      <c r="P168" s="44" t="s">
        <v>110</v>
      </c>
      <c r="Q168" s="44"/>
      <c r="R168" s="44"/>
      <c r="S168" s="44"/>
      <c r="T168" s="7"/>
      <c r="U168" s="63"/>
      <c r="V168" s="63"/>
      <c r="W168" s="62"/>
      <c r="X168" s="62"/>
      <c r="Y168" s="62"/>
      <c r="Z168" s="62"/>
      <c r="AA168" s="62"/>
      <c r="AB168" s="64"/>
      <c r="AC168" s="66"/>
      <c r="AD168" s="66"/>
      <c r="AE168" s="66"/>
      <c r="AF168" s="66"/>
      <c r="AG168" s="66"/>
      <c r="AH168" s="66"/>
      <c r="AI168" s="66"/>
      <c r="AJ168" s="67"/>
      <c r="AK168" s="62"/>
      <c r="AL168" s="65"/>
      <c r="AM168" s="57"/>
      <c r="AN168" s="60"/>
    </row>
    <row r="169" spans="2:40" ht="22.5" x14ac:dyDescent="0.25">
      <c r="B169" s="4" t="s">
        <v>634</v>
      </c>
      <c r="C169" s="4" t="s">
        <v>218</v>
      </c>
      <c r="D169" s="4" t="s">
        <v>547</v>
      </c>
      <c r="E169" s="4" t="s">
        <v>605</v>
      </c>
      <c r="F169" s="4" t="s">
        <v>773</v>
      </c>
      <c r="G169" s="5">
        <f>+M169*0.03</f>
        <v>26.324100000000001</v>
      </c>
      <c r="H169" s="16" t="s">
        <v>660</v>
      </c>
      <c r="I169" s="16" t="s">
        <v>122</v>
      </c>
      <c r="J169" s="16" t="s">
        <v>122</v>
      </c>
      <c r="K169" s="16"/>
      <c r="L169" s="16" t="s">
        <v>172</v>
      </c>
      <c r="M169" s="5">
        <v>877.47</v>
      </c>
      <c r="N169" s="16" t="s">
        <v>325</v>
      </c>
      <c r="O169" s="4" t="s">
        <v>122</v>
      </c>
      <c r="P169" s="4" t="s">
        <v>122</v>
      </c>
      <c r="Q169" s="4"/>
      <c r="R169" s="4" t="s">
        <v>151</v>
      </c>
      <c r="S169" s="4"/>
      <c r="T169" s="5"/>
      <c r="U169" s="63"/>
      <c r="V169" s="63"/>
      <c r="W169" s="63"/>
      <c r="X169" s="63"/>
      <c r="Y169" s="63"/>
      <c r="Z169" s="62"/>
      <c r="AA169" s="62"/>
      <c r="AB169" s="64"/>
      <c r="AC169" s="66"/>
      <c r="AD169" s="66"/>
      <c r="AE169" s="66"/>
      <c r="AF169" s="66"/>
      <c r="AG169" s="66"/>
      <c r="AH169" s="66"/>
      <c r="AI169" s="66"/>
      <c r="AJ169" s="67"/>
      <c r="AK169" s="62"/>
      <c r="AL169" s="65"/>
      <c r="AM169" s="54"/>
      <c r="AN169" s="54"/>
    </row>
    <row r="170" spans="2:40" ht="33.75" x14ac:dyDescent="0.25">
      <c r="B170" s="44" t="s">
        <v>38</v>
      </c>
      <c r="C170" s="44" t="s">
        <v>331</v>
      </c>
      <c r="D170" s="44" t="s">
        <v>593</v>
      </c>
      <c r="E170" s="44"/>
      <c r="F170" s="44" t="s">
        <v>320</v>
      </c>
      <c r="G170" s="7">
        <v>0.8</v>
      </c>
      <c r="H170" s="45" t="s">
        <v>728</v>
      </c>
      <c r="I170" s="45" t="s">
        <v>789</v>
      </c>
      <c r="J170" s="45" t="s">
        <v>110</v>
      </c>
      <c r="K170" s="45" t="s">
        <v>166</v>
      </c>
      <c r="L170" s="45" t="s">
        <v>172</v>
      </c>
      <c r="M170" s="7">
        <v>10</v>
      </c>
      <c r="N170" s="45" t="s">
        <v>325</v>
      </c>
      <c r="O170" s="44" t="s">
        <v>789</v>
      </c>
      <c r="P170" s="44" t="s">
        <v>110</v>
      </c>
      <c r="Q170" s="44"/>
      <c r="R170" s="17" t="s">
        <v>659</v>
      </c>
      <c r="S170" s="44" t="s">
        <v>198</v>
      </c>
      <c r="T170" s="7"/>
      <c r="U170" s="63"/>
      <c r="V170" s="63"/>
      <c r="W170" s="63"/>
      <c r="X170" s="63"/>
      <c r="Y170" s="63"/>
      <c r="Z170" s="62"/>
      <c r="AA170" s="62"/>
      <c r="AB170" s="64"/>
      <c r="AC170" s="66"/>
      <c r="AD170" s="66"/>
      <c r="AE170" s="66"/>
      <c r="AF170" s="66"/>
      <c r="AG170" s="66"/>
      <c r="AH170" s="66"/>
      <c r="AI170" s="66"/>
      <c r="AJ170" s="67"/>
      <c r="AK170" s="63"/>
      <c r="AL170" s="65"/>
      <c r="AM170" s="57"/>
      <c r="AN170" s="60"/>
    </row>
    <row r="171" spans="2:40" ht="22.5" x14ac:dyDescent="0.25">
      <c r="B171" s="44" t="s">
        <v>445</v>
      </c>
      <c r="C171" s="44" t="s">
        <v>1724</v>
      </c>
      <c r="D171" s="44" t="s">
        <v>470</v>
      </c>
      <c r="E171" s="44"/>
      <c r="F171" s="44" t="s">
        <v>284</v>
      </c>
      <c r="G171" s="7">
        <v>0.3</v>
      </c>
      <c r="H171" s="45" t="s">
        <v>325</v>
      </c>
      <c r="I171" s="45" t="s">
        <v>789</v>
      </c>
      <c r="J171" s="45" t="s">
        <v>110</v>
      </c>
      <c r="K171" s="45"/>
      <c r="L171" s="45" t="s">
        <v>200</v>
      </c>
      <c r="M171" s="7">
        <v>0.73</v>
      </c>
      <c r="N171" s="45" t="s">
        <v>325</v>
      </c>
      <c r="O171" s="44" t="s">
        <v>789</v>
      </c>
      <c r="P171" s="44" t="s">
        <v>110</v>
      </c>
      <c r="Q171" s="44"/>
      <c r="R171" s="44"/>
      <c r="S171" s="44"/>
      <c r="T171" s="7"/>
      <c r="U171" s="63"/>
      <c r="V171" s="63"/>
      <c r="W171" s="63"/>
      <c r="X171" s="63"/>
      <c r="Y171" s="63"/>
      <c r="Z171" s="63"/>
      <c r="AA171" s="63"/>
      <c r="AB171" s="64"/>
      <c r="AC171" s="66"/>
      <c r="AD171" s="66"/>
      <c r="AE171" s="66"/>
      <c r="AF171" s="66"/>
      <c r="AG171" s="66"/>
      <c r="AH171" s="66"/>
      <c r="AI171" s="66"/>
      <c r="AJ171" s="67"/>
      <c r="AK171" s="62"/>
      <c r="AL171" s="65"/>
      <c r="AM171" s="57"/>
      <c r="AN171" s="60"/>
    </row>
    <row r="172" spans="2:40" ht="22.5" x14ac:dyDescent="0.25">
      <c r="B172" s="44" t="s">
        <v>422</v>
      </c>
      <c r="C172" s="44" t="s">
        <v>1724</v>
      </c>
      <c r="D172" s="44" t="s">
        <v>490</v>
      </c>
      <c r="E172" s="44"/>
      <c r="F172" s="44" t="s">
        <v>284</v>
      </c>
      <c r="G172" s="7">
        <v>0.2</v>
      </c>
      <c r="H172" s="45" t="s">
        <v>325</v>
      </c>
      <c r="I172" s="45" t="s">
        <v>789</v>
      </c>
      <c r="J172" s="45" t="s">
        <v>110</v>
      </c>
      <c r="K172" s="45"/>
      <c r="L172" s="45" t="s">
        <v>200</v>
      </c>
      <c r="M172" s="7">
        <v>1.4</v>
      </c>
      <c r="N172" s="45" t="s">
        <v>325</v>
      </c>
      <c r="O172" s="44" t="s">
        <v>789</v>
      </c>
      <c r="P172" s="44" t="s">
        <v>110</v>
      </c>
      <c r="Q172" s="44"/>
      <c r="R172" s="44"/>
      <c r="S172" s="44"/>
      <c r="T172" s="7"/>
      <c r="U172" s="63"/>
      <c r="V172" s="63"/>
      <c r="W172" s="63"/>
      <c r="X172" s="63"/>
      <c r="Y172" s="63"/>
      <c r="Z172" s="63"/>
      <c r="AA172" s="63"/>
      <c r="AB172" s="64"/>
      <c r="AC172" s="66"/>
      <c r="AD172" s="66"/>
      <c r="AE172" s="66"/>
      <c r="AF172" s="66"/>
      <c r="AG172" s="66"/>
      <c r="AH172" s="66"/>
      <c r="AI172" s="66"/>
      <c r="AJ172" s="67"/>
      <c r="AK172" s="62"/>
      <c r="AL172" s="65"/>
      <c r="AM172" s="57"/>
      <c r="AN172" s="60"/>
    </row>
    <row r="173" spans="2:40" hidden="1" x14ac:dyDescent="0.25">
      <c r="B173" s="44" t="s">
        <v>17</v>
      </c>
      <c r="C173" s="44" t="s">
        <v>129</v>
      </c>
      <c r="D173" s="44"/>
      <c r="E173" s="44"/>
      <c r="F173" s="44"/>
      <c r="G173" s="7"/>
      <c r="H173" s="45"/>
      <c r="I173" s="45"/>
      <c r="J173" s="45"/>
      <c r="K173" s="45"/>
      <c r="L173" s="45"/>
      <c r="M173" s="7"/>
      <c r="N173" s="45"/>
      <c r="O173" s="44"/>
      <c r="P173" s="44"/>
      <c r="Q173" s="44"/>
      <c r="R173" s="44"/>
      <c r="S173" s="44"/>
      <c r="T173" s="7"/>
      <c r="U173" s="63"/>
      <c r="V173" s="63"/>
      <c r="W173" s="63"/>
      <c r="X173" s="63"/>
      <c r="Y173" s="63"/>
      <c r="Z173" s="63"/>
      <c r="AA173" s="63"/>
      <c r="AB173" s="64"/>
      <c r="AC173" s="66"/>
      <c r="AD173" s="66"/>
      <c r="AE173" s="66"/>
      <c r="AF173" s="66"/>
      <c r="AG173" s="66"/>
      <c r="AH173" s="66"/>
      <c r="AI173" s="66"/>
      <c r="AJ173" s="67"/>
      <c r="AK173" s="64"/>
      <c r="AL173" s="64"/>
      <c r="AM173" s="54"/>
      <c r="AN173" s="54"/>
    </row>
    <row r="174" spans="2:40" s="6" customFormat="1" hidden="1" x14ac:dyDescent="0.25">
      <c r="B174" s="44" t="s">
        <v>57</v>
      </c>
      <c r="C174" s="44" t="s">
        <v>146</v>
      </c>
      <c r="D174" s="44" t="s">
        <v>374</v>
      </c>
      <c r="E174" s="44"/>
      <c r="F174" s="44"/>
      <c r="G174" s="7"/>
      <c r="H174" s="45"/>
      <c r="I174" s="45"/>
      <c r="J174" s="45"/>
      <c r="K174" s="45"/>
      <c r="L174" s="45"/>
      <c r="M174" s="7"/>
      <c r="N174" s="45"/>
      <c r="O174" s="44"/>
      <c r="P174" s="44"/>
      <c r="Q174" s="44"/>
      <c r="R174" s="44"/>
      <c r="S174" s="44"/>
      <c r="T174" s="7"/>
      <c r="U174" s="63"/>
      <c r="V174" s="63"/>
      <c r="W174" s="63"/>
      <c r="X174" s="63"/>
      <c r="Y174" s="63"/>
      <c r="Z174" s="63"/>
      <c r="AA174" s="63"/>
      <c r="AB174" s="64"/>
      <c r="AC174" s="66"/>
      <c r="AD174" s="66"/>
      <c r="AE174" s="66"/>
      <c r="AF174" s="66"/>
      <c r="AG174" s="66"/>
      <c r="AH174" s="66"/>
      <c r="AI174" s="66"/>
      <c r="AJ174" s="67"/>
      <c r="AK174" s="64"/>
      <c r="AL174" s="64"/>
      <c r="AM174" s="54"/>
      <c r="AN174" s="54"/>
    </row>
    <row r="175" spans="2:40" s="6" customFormat="1" hidden="1" x14ac:dyDescent="0.25">
      <c r="B175" s="44" t="s">
        <v>47</v>
      </c>
      <c r="C175" s="44" t="s">
        <v>405</v>
      </c>
      <c r="D175" s="44"/>
      <c r="E175" s="44"/>
      <c r="F175" s="14"/>
      <c r="G175" s="7"/>
      <c r="H175" s="45"/>
      <c r="I175" s="45"/>
      <c r="J175" s="45"/>
      <c r="K175" s="45"/>
      <c r="L175" s="45"/>
      <c r="M175" s="7"/>
      <c r="N175" s="45"/>
      <c r="O175" s="44"/>
      <c r="P175" s="44"/>
      <c r="Q175" s="44"/>
      <c r="R175" s="44"/>
      <c r="S175" s="44"/>
      <c r="T175" s="7"/>
      <c r="U175" s="63"/>
      <c r="V175" s="63"/>
      <c r="W175" s="63"/>
      <c r="X175" s="63"/>
      <c r="Y175" s="63"/>
      <c r="Z175" s="63"/>
      <c r="AA175" s="63"/>
      <c r="AB175" s="64"/>
      <c r="AC175" s="66"/>
      <c r="AD175" s="66"/>
      <c r="AE175" s="66"/>
      <c r="AF175" s="66"/>
      <c r="AG175" s="66"/>
      <c r="AH175" s="66"/>
      <c r="AI175" s="66"/>
      <c r="AJ175" s="67"/>
      <c r="AK175" s="64"/>
      <c r="AL175" s="64"/>
      <c r="AM175" s="54"/>
      <c r="AN175" s="54"/>
    </row>
    <row r="176" spans="2:40" hidden="1" x14ac:dyDescent="0.25">
      <c r="B176" s="44" t="s">
        <v>368</v>
      </c>
      <c r="C176" s="44" t="s">
        <v>218</v>
      </c>
      <c r="D176" s="44"/>
      <c r="E176" s="44"/>
      <c r="F176" s="44"/>
      <c r="G176" s="7"/>
      <c r="H176" s="45"/>
      <c r="I176" s="45"/>
      <c r="J176" s="45"/>
      <c r="K176" s="45"/>
      <c r="L176" s="45"/>
      <c r="M176" s="7"/>
      <c r="N176" s="45"/>
      <c r="O176" s="44"/>
      <c r="P176" s="44"/>
      <c r="Q176" s="44"/>
      <c r="R176" s="44"/>
      <c r="S176" s="44"/>
      <c r="T176" s="7"/>
      <c r="U176" s="63"/>
      <c r="V176" s="63"/>
      <c r="W176" s="63"/>
      <c r="X176" s="63"/>
      <c r="Y176" s="63"/>
      <c r="Z176" s="63"/>
      <c r="AA176" s="63"/>
      <c r="AB176" s="64"/>
      <c r="AC176" s="66"/>
      <c r="AD176" s="66"/>
      <c r="AE176" s="66"/>
      <c r="AF176" s="66"/>
      <c r="AG176" s="66"/>
      <c r="AH176" s="66"/>
      <c r="AI176" s="66"/>
      <c r="AJ176" s="67"/>
      <c r="AK176" s="64"/>
      <c r="AL176" s="64"/>
      <c r="AM176" s="54"/>
      <c r="AN176" s="54"/>
    </row>
    <row r="177" spans="2:40" hidden="1" x14ac:dyDescent="0.25">
      <c r="B177" s="44" t="s">
        <v>39</v>
      </c>
      <c r="C177" s="44" t="s">
        <v>519</v>
      </c>
      <c r="D177" s="44"/>
      <c r="E177" s="44"/>
      <c r="F177" s="44"/>
      <c r="G177" s="7"/>
      <c r="H177" s="45"/>
      <c r="I177" s="45"/>
      <c r="J177" s="45"/>
      <c r="K177" s="45"/>
      <c r="L177" s="45"/>
      <c r="M177" s="7"/>
      <c r="N177" s="45"/>
      <c r="O177" s="44"/>
      <c r="P177" s="44"/>
      <c r="Q177" s="44"/>
      <c r="R177" s="44"/>
      <c r="S177" s="17"/>
      <c r="T177" s="7"/>
      <c r="U177" s="63"/>
      <c r="V177" s="63"/>
      <c r="W177" s="63"/>
      <c r="X177" s="63"/>
      <c r="Y177" s="63"/>
      <c r="Z177" s="63"/>
      <c r="AA177" s="63"/>
      <c r="AB177" s="64"/>
      <c r="AC177" s="66"/>
      <c r="AD177" s="66"/>
      <c r="AE177" s="66"/>
      <c r="AF177" s="66"/>
      <c r="AG177" s="66"/>
      <c r="AH177" s="66"/>
      <c r="AI177" s="66"/>
      <c r="AJ177" s="67"/>
      <c r="AK177" s="64"/>
      <c r="AL177" s="64"/>
      <c r="AM177" s="54"/>
      <c r="AN177" s="54"/>
    </row>
    <row r="178" spans="2:40" ht="22.5" x14ac:dyDescent="0.25">
      <c r="B178" s="4" t="s">
        <v>73</v>
      </c>
      <c r="C178" s="13" t="s">
        <v>1725</v>
      </c>
      <c r="D178" s="13" t="s">
        <v>746</v>
      </c>
      <c r="E178" s="16" t="s">
        <v>352</v>
      </c>
      <c r="F178" s="13" t="s">
        <v>745</v>
      </c>
      <c r="G178" s="5">
        <f>2+5.39</f>
        <v>7.39</v>
      </c>
      <c r="H178" s="16" t="s">
        <v>672</v>
      </c>
      <c r="I178" s="16" t="s">
        <v>122</v>
      </c>
      <c r="J178" s="16" t="s">
        <v>122</v>
      </c>
      <c r="K178" s="16"/>
      <c r="L178" s="16" t="s">
        <v>297</v>
      </c>
      <c r="M178" s="5">
        <v>1080</v>
      </c>
      <c r="N178" s="16" t="s">
        <v>114</v>
      </c>
      <c r="O178" s="13" t="s">
        <v>122</v>
      </c>
      <c r="P178" s="13" t="s">
        <v>122</v>
      </c>
      <c r="Q178" s="13"/>
      <c r="R178" s="13" t="s">
        <v>298</v>
      </c>
      <c r="S178" s="13" t="s">
        <v>296</v>
      </c>
      <c r="T178" s="5"/>
      <c r="U178" s="62"/>
      <c r="V178" s="62"/>
      <c r="W178" s="62"/>
      <c r="X178" s="62"/>
      <c r="Y178" s="62"/>
      <c r="Z178" s="62"/>
      <c r="AA178" s="62"/>
      <c r="AB178" s="64"/>
      <c r="AC178" s="66"/>
      <c r="AD178" s="66"/>
      <c r="AE178" s="66"/>
      <c r="AF178" s="66"/>
      <c r="AG178" s="66"/>
      <c r="AH178" s="66"/>
      <c r="AI178" s="66"/>
      <c r="AJ178" s="67"/>
      <c r="AK178" s="62"/>
      <c r="AL178" s="64"/>
      <c r="AM178" s="54"/>
      <c r="AN178" s="59"/>
    </row>
    <row r="179" spans="2:40" x14ac:dyDescent="0.25">
      <c r="B179" s="13" t="s">
        <v>62</v>
      </c>
      <c r="C179" s="13" t="s">
        <v>150</v>
      </c>
      <c r="D179" s="4" t="s">
        <v>508</v>
      </c>
      <c r="E179" s="4" t="s">
        <v>420</v>
      </c>
      <c r="F179" s="4" t="s">
        <v>509</v>
      </c>
      <c r="G179" s="5">
        <f>+M179*0.03</f>
        <v>0</v>
      </c>
      <c r="H179" s="16" t="s">
        <v>325</v>
      </c>
      <c r="I179" s="16" t="s">
        <v>122</v>
      </c>
      <c r="J179" s="16" t="s">
        <v>122</v>
      </c>
      <c r="K179" s="16" t="s">
        <v>157</v>
      </c>
      <c r="L179" s="16" t="s">
        <v>172</v>
      </c>
      <c r="M179" s="5">
        <f>+M176</f>
        <v>0</v>
      </c>
      <c r="N179" s="16" t="s">
        <v>114</v>
      </c>
      <c r="O179" s="4" t="s">
        <v>122</v>
      </c>
      <c r="P179" s="4" t="s">
        <v>122</v>
      </c>
      <c r="Q179" s="4"/>
      <c r="R179" s="4"/>
      <c r="S179" s="4" t="s">
        <v>510</v>
      </c>
      <c r="T179" s="5"/>
      <c r="U179" s="63"/>
      <c r="V179" s="63"/>
      <c r="W179" s="63"/>
      <c r="X179" s="63"/>
      <c r="Y179" s="63"/>
      <c r="Z179" s="63"/>
      <c r="AA179" s="63"/>
      <c r="AB179" s="64"/>
      <c r="AC179" s="66"/>
      <c r="AD179" s="66"/>
      <c r="AE179" s="66"/>
      <c r="AF179" s="66"/>
      <c r="AG179" s="66"/>
      <c r="AH179" s="66"/>
      <c r="AI179" s="66"/>
      <c r="AJ179" s="67"/>
      <c r="AK179" s="62"/>
      <c r="AL179" s="64"/>
      <c r="AM179" s="54"/>
      <c r="AN179" s="59"/>
    </row>
    <row r="180" spans="2:40" x14ac:dyDescent="0.25">
      <c r="B180" s="4" t="s">
        <v>295</v>
      </c>
      <c r="C180" s="13" t="s">
        <v>165</v>
      </c>
      <c r="D180" s="13" t="s">
        <v>207</v>
      </c>
      <c r="E180" s="4" t="s">
        <v>42</v>
      </c>
      <c r="F180" s="13" t="s">
        <v>283</v>
      </c>
      <c r="G180" s="5">
        <v>5</v>
      </c>
      <c r="H180" s="16" t="s">
        <v>325</v>
      </c>
      <c r="I180" s="16" t="s">
        <v>122</v>
      </c>
      <c r="J180" s="16" t="s">
        <v>122</v>
      </c>
      <c r="K180" s="16"/>
      <c r="L180" s="16" t="s">
        <v>172</v>
      </c>
      <c r="M180" s="5">
        <f>250-80</f>
        <v>170</v>
      </c>
      <c r="N180" s="16" t="s">
        <v>114</v>
      </c>
      <c r="O180" s="13" t="s">
        <v>122</v>
      </c>
      <c r="P180" s="13" t="s">
        <v>122</v>
      </c>
      <c r="Q180" s="13"/>
      <c r="R180" s="4" t="s">
        <v>669</v>
      </c>
      <c r="S180" s="13" t="s">
        <v>350</v>
      </c>
      <c r="T180" s="5"/>
      <c r="U180" s="63"/>
      <c r="V180" s="63"/>
      <c r="W180" s="63"/>
      <c r="X180" s="63"/>
      <c r="Y180" s="63"/>
      <c r="Z180" s="63"/>
      <c r="AA180" s="63"/>
      <c r="AB180" s="64"/>
      <c r="AC180" s="66"/>
      <c r="AD180" s="66"/>
      <c r="AE180" s="66"/>
      <c r="AF180" s="66"/>
      <c r="AG180" s="66"/>
      <c r="AH180" s="66"/>
      <c r="AI180" s="66"/>
      <c r="AJ180" s="67"/>
      <c r="AK180" s="62"/>
      <c r="AL180" s="66"/>
      <c r="AM180" s="54"/>
      <c r="AN180" s="59"/>
    </row>
    <row r="181" spans="2:40" ht="22.5" x14ac:dyDescent="0.25">
      <c r="B181" s="44" t="s">
        <v>420</v>
      </c>
      <c r="C181" s="44" t="s">
        <v>1724</v>
      </c>
      <c r="D181" s="44" t="s">
        <v>488</v>
      </c>
      <c r="E181" s="44"/>
      <c r="F181" s="44" t="s">
        <v>284</v>
      </c>
      <c r="G181" s="7">
        <v>1.8</v>
      </c>
      <c r="H181" s="45" t="s">
        <v>325</v>
      </c>
      <c r="I181" s="45" t="s">
        <v>789</v>
      </c>
      <c r="J181" s="45" t="s">
        <v>110</v>
      </c>
      <c r="K181" s="45"/>
      <c r="L181" s="45" t="s">
        <v>200</v>
      </c>
      <c r="M181" s="7">
        <v>9.18</v>
      </c>
      <c r="N181" s="45" t="s">
        <v>114</v>
      </c>
      <c r="O181" s="44" t="s">
        <v>789</v>
      </c>
      <c r="P181" s="44" t="s">
        <v>110</v>
      </c>
      <c r="Q181" s="44"/>
      <c r="R181" s="44"/>
      <c r="S181" s="44"/>
      <c r="T181" s="7"/>
      <c r="U181" s="63"/>
      <c r="V181" s="63"/>
      <c r="W181" s="63"/>
      <c r="X181" s="63"/>
      <c r="Y181" s="63"/>
      <c r="Z181" s="63"/>
      <c r="AA181" s="63"/>
      <c r="AB181" s="64"/>
      <c r="AC181" s="66"/>
      <c r="AD181" s="66"/>
      <c r="AE181" s="66"/>
      <c r="AF181" s="66"/>
      <c r="AG181" s="66"/>
      <c r="AH181" s="66"/>
      <c r="AI181" s="66"/>
      <c r="AJ181" s="67"/>
      <c r="AK181" s="62"/>
      <c r="AL181" s="66"/>
      <c r="AM181" s="57"/>
      <c r="AN181" s="59"/>
    </row>
    <row r="182" spans="2:40" x14ac:dyDescent="0.25">
      <c r="B182" s="44" t="s">
        <v>69</v>
      </c>
      <c r="C182" s="44" t="s">
        <v>159</v>
      </c>
      <c r="D182" s="44" t="s">
        <v>227</v>
      </c>
      <c r="E182" s="44"/>
      <c r="F182" s="44" t="s">
        <v>320</v>
      </c>
      <c r="G182" s="7">
        <v>2.5</v>
      </c>
      <c r="H182" s="45" t="s">
        <v>114</v>
      </c>
      <c r="I182" s="45" t="s">
        <v>789</v>
      </c>
      <c r="J182" s="45" t="s">
        <v>110</v>
      </c>
      <c r="K182" s="45"/>
      <c r="L182" s="45" t="s">
        <v>160</v>
      </c>
      <c r="M182" s="7"/>
      <c r="N182" s="45" t="s">
        <v>114</v>
      </c>
      <c r="O182" s="44" t="s">
        <v>789</v>
      </c>
      <c r="P182" s="44" t="s">
        <v>110</v>
      </c>
      <c r="Q182" s="44"/>
      <c r="R182" s="14"/>
      <c r="S182" s="15"/>
      <c r="T182" s="7"/>
      <c r="U182" s="63"/>
      <c r="V182" s="63"/>
      <c r="W182" s="63"/>
      <c r="X182" s="63"/>
      <c r="Y182" s="63"/>
      <c r="Z182" s="63"/>
      <c r="AA182" s="63"/>
      <c r="AB182" s="64"/>
      <c r="AC182" s="66"/>
      <c r="AD182" s="66"/>
      <c r="AE182" s="66"/>
      <c r="AF182" s="66"/>
      <c r="AG182" s="66"/>
      <c r="AH182" s="66"/>
      <c r="AI182" s="66"/>
      <c r="AJ182" s="64"/>
      <c r="AK182" s="63"/>
      <c r="AL182" s="74"/>
      <c r="AM182" s="56"/>
      <c r="AN182" s="59"/>
    </row>
    <row r="183" spans="2:40" ht="22.5" x14ac:dyDescent="0.25">
      <c r="B183" s="18" t="s">
        <v>32</v>
      </c>
      <c r="C183" s="18" t="s">
        <v>265</v>
      </c>
      <c r="D183" s="18" t="s">
        <v>266</v>
      </c>
      <c r="E183" s="18"/>
      <c r="F183" s="18" t="s">
        <v>269</v>
      </c>
      <c r="G183" s="19"/>
      <c r="H183" s="30">
        <v>2016</v>
      </c>
      <c r="I183" s="30" t="s">
        <v>203</v>
      </c>
      <c r="J183" s="30" t="s">
        <v>169</v>
      </c>
      <c r="K183" s="30" t="s">
        <v>169</v>
      </c>
      <c r="L183" s="30"/>
      <c r="M183" s="19"/>
      <c r="N183" s="30" t="s">
        <v>96</v>
      </c>
      <c r="O183" s="18"/>
      <c r="P183" s="18"/>
      <c r="Q183" s="18"/>
      <c r="R183" s="18" t="s">
        <v>270</v>
      </c>
      <c r="S183" s="18"/>
      <c r="T183" s="19"/>
      <c r="U183" s="62"/>
      <c r="V183" s="63"/>
      <c r="W183" s="63"/>
      <c r="X183" s="63"/>
      <c r="Y183" s="63"/>
      <c r="Z183" s="63"/>
      <c r="AA183" s="63"/>
      <c r="AB183" s="64"/>
      <c r="AC183" s="66"/>
      <c r="AD183" s="66"/>
      <c r="AE183" s="66"/>
      <c r="AF183" s="66"/>
      <c r="AG183" s="66"/>
      <c r="AH183" s="66"/>
      <c r="AI183" s="66"/>
      <c r="AJ183" s="67"/>
      <c r="AK183" s="64"/>
      <c r="AL183" s="64"/>
      <c r="AM183" s="54"/>
      <c r="AN183" s="54"/>
    </row>
    <row r="184" spans="2:40" ht="56.25" x14ac:dyDescent="0.25">
      <c r="B184" s="4" t="s">
        <v>83</v>
      </c>
      <c r="C184" s="4" t="s">
        <v>242</v>
      </c>
      <c r="D184" s="4" t="s">
        <v>557</v>
      </c>
      <c r="E184" s="4"/>
      <c r="F184" s="4" t="s">
        <v>585</v>
      </c>
      <c r="G184" s="5">
        <v>0</v>
      </c>
      <c r="H184" s="16">
        <v>2016</v>
      </c>
      <c r="I184" s="16" t="s">
        <v>587</v>
      </c>
      <c r="J184" s="16" t="s">
        <v>587</v>
      </c>
      <c r="K184" s="16" t="s">
        <v>586</v>
      </c>
      <c r="L184" s="16"/>
      <c r="M184" s="5"/>
      <c r="N184" s="16" t="s">
        <v>96</v>
      </c>
      <c r="O184" s="4"/>
      <c r="P184" s="4"/>
      <c r="Q184" s="4"/>
      <c r="R184" s="4"/>
      <c r="S184" s="4"/>
      <c r="T184" s="5"/>
      <c r="U184" s="62"/>
      <c r="V184" s="63"/>
      <c r="W184" s="63"/>
      <c r="X184" s="63"/>
      <c r="Y184" s="63"/>
      <c r="Z184" s="63"/>
      <c r="AA184" s="63"/>
      <c r="AB184" s="64"/>
      <c r="AC184" s="66"/>
      <c r="AD184" s="66"/>
      <c r="AE184" s="66"/>
      <c r="AF184" s="66"/>
      <c r="AG184" s="66"/>
      <c r="AH184" s="66"/>
      <c r="AI184" s="66"/>
      <c r="AJ184" s="67"/>
      <c r="AK184" s="64"/>
      <c r="AL184" s="64"/>
      <c r="AM184" s="54"/>
      <c r="AN184" s="54"/>
    </row>
    <row r="185" spans="2:40" ht="22.5" x14ac:dyDescent="0.25">
      <c r="B185" s="18" t="s">
        <v>24</v>
      </c>
      <c r="C185" s="18" t="s">
        <v>248</v>
      </c>
      <c r="D185" s="18"/>
      <c r="E185" s="18" t="s">
        <v>132</v>
      </c>
      <c r="F185" s="18" t="s">
        <v>104</v>
      </c>
      <c r="G185" s="19">
        <v>0.3</v>
      </c>
      <c r="H185" s="30">
        <v>2016</v>
      </c>
      <c r="I185" s="30" t="s">
        <v>203</v>
      </c>
      <c r="J185" s="30" t="s">
        <v>203</v>
      </c>
      <c r="K185" s="30" t="s">
        <v>105</v>
      </c>
      <c r="L185" s="30"/>
      <c r="M185" s="19"/>
      <c r="N185" s="30" t="s">
        <v>96</v>
      </c>
      <c r="O185" s="18"/>
      <c r="P185" s="18"/>
      <c r="Q185" s="18"/>
      <c r="R185" s="18" t="s">
        <v>106</v>
      </c>
      <c r="S185" s="18"/>
      <c r="T185" s="19"/>
      <c r="U185" s="62"/>
      <c r="V185" s="63"/>
      <c r="W185" s="63"/>
      <c r="X185" s="63"/>
      <c r="Y185" s="63"/>
      <c r="Z185" s="63"/>
      <c r="AA185" s="63"/>
      <c r="AB185" s="64"/>
      <c r="AC185" s="66"/>
      <c r="AD185" s="66"/>
      <c r="AE185" s="66"/>
      <c r="AF185" s="66"/>
      <c r="AG185" s="66"/>
      <c r="AH185" s="66"/>
      <c r="AI185" s="66"/>
      <c r="AJ185" s="67"/>
      <c r="AK185" s="64"/>
      <c r="AL185" s="64"/>
      <c r="AM185" s="54"/>
      <c r="AN185" s="54"/>
    </row>
    <row r="186" spans="2:40" s="6" customFormat="1" x14ac:dyDescent="0.25">
      <c r="B186" s="44" t="s">
        <v>26</v>
      </c>
      <c r="C186" s="44" t="s">
        <v>2</v>
      </c>
      <c r="D186" s="44" t="s">
        <v>102</v>
      </c>
      <c r="E186" s="44" t="s">
        <v>132</v>
      </c>
      <c r="F186" s="44"/>
      <c r="G186" s="7">
        <v>0</v>
      </c>
      <c r="H186" s="45" t="s">
        <v>96</v>
      </c>
      <c r="I186" s="45" t="s">
        <v>86</v>
      </c>
      <c r="J186" s="45" t="s">
        <v>97</v>
      </c>
      <c r="K186" s="45" t="s">
        <v>103</v>
      </c>
      <c r="L186" s="45"/>
      <c r="M186" s="7"/>
      <c r="N186" s="45" t="s">
        <v>96</v>
      </c>
      <c r="O186" s="44"/>
      <c r="P186" s="44"/>
      <c r="Q186" s="44"/>
      <c r="R186" s="44"/>
      <c r="S186" s="44"/>
      <c r="T186" s="7"/>
      <c r="U186" s="63"/>
      <c r="V186" s="63"/>
      <c r="W186" s="63"/>
      <c r="X186" s="63"/>
      <c r="Y186" s="63"/>
      <c r="Z186" s="63"/>
      <c r="AA186" s="63"/>
      <c r="AB186" s="64"/>
      <c r="AC186" s="66"/>
      <c r="AD186" s="66"/>
      <c r="AE186" s="66"/>
      <c r="AF186" s="66"/>
      <c r="AG186" s="66"/>
      <c r="AH186" s="66"/>
      <c r="AI186" s="66"/>
      <c r="AJ186" s="67"/>
      <c r="AK186" s="64"/>
      <c r="AL186" s="64"/>
      <c r="AM186" s="54"/>
      <c r="AN186" s="54"/>
    </row>
    <row r="187" spans="2:40" ht="22.5" x14ac:dyDescent="0.25">
      <c r="B187" s="44" t="s">
        <v>22</v>
      </c>
      <c r="C187" s="44" t="s">
        <v>135</v>
      </c>
      <c r="D187" s="44"/>
      <c r="E187" s="44" t="s">
        <v>132</v>
      </c>
      <c r="F187" s="44" t="s">
        <v>107</v>
      </c>
      <c r="G187" s="7">
        <v>0</v>
      </c>
      <c r="H187" s="45" t="s">
        <v>96</v>
      </c>
      <c r="I187" s="45" t="s">
        <v>86</v>
      </c>
      <c r="J187" s="45" t="s">
        <v>110</v>
      </c>
      <c r="K187" s="45" t="s">
        <v>109</v>
      </c>
      <c r="L187" s="45"/>
      <c r="M187" s="7"/>
      <c r="N187" s="45" t="s">
        <v>96</v>
      </c>
      <c r="O187" s="44"/>
      <c r="P187" s="44"/>
      <c r="Q187" s="44"/>
      <c r="R187" s="44" t="s">
        <v>134</v>
      </c>
      <c r="S187" s="44"/>
      <c r="T187" s="7"/>
      <c r="U187" s="63"/>
      <c r="V187" s="63"/>
      <c r="W187" s="63"/>
      <c r="X187" s="63"/>
      <c r="Y187" s="63"/>
      <c r="Z187" s="63"/>
      <c r="AA187" s="63"/>
      <c r="AB187" s="64"/>
      <c r="AC187" s="66"/>
      <c r="AD187" s="66"/>
      <c r="AE187" s="66"/>
      <c r="AF187" s="66"/>
      <c r="AG187" s="66"/>
      <c r="AH187" s="66"/>
      <c r="AI187" s="66"/>
      <c r="AJ187" s="67"/>
      <c r="AK187" s="64"/>
      <c r="AL187" s="64"/>
      <c r="AM187" s="54"/>
      <c r="AN187" s="54"/>
    </row>
    <row r="188" spans="2:40" x14ac:dyDescent="0.25">
      <c r="B188" s="18" t="s">
        <v>34</v>
      </c>
      <c r="C188" s="18" t="s">
        <v>98</v>
      </c>
      <c r="D188" s="18" t="s">
        <v>353</v>
      </c>
      <c r="E188" s="18"/>
      <c r="F188" s="18" t="s">
        <v>373</v>
      </c>
      <c r="G188" s="19">
        <v>1</v>
      </c>
      <c r="H188" s="30" t="s">
        <v>731</v>
      </c>
      <c r="I188" s="30" t="s">
        <v>203</v>
      </c>
      <c r="J188" s="30" t="s">
        <v>169</v>
      </c>
      <c r="K188" s="30" t="s">
        <v>99</v>
      </c>
      <c r="L188" s="30"/>
      <c r="M188" s="19"/>
      <c r="N188" s="30" t="s">
        <v>96</v>
      </c>
      <c r="O188" s="18"/>
      <c r="P188" s="18"/>
      <c r="Q188" s="18"/>
      <c r="R188" s="22"/>
      <c r="S188" s="18"/>
      <c r="T188" s="19"/>
      <c r="U188" s="62"/>
      <c r="V188" s="62"/>
      <c r="W188" s="63"/>
      <c r="X188" s="63"/>
      <c r="Y188" s="63"/>
      <c r="Z188" s="63"/>
      <c r="AA188" s="63"/>
      <c r="AB188" s="64"/>
      <c r="AC188" s="66"/>
      <c r="AD188" s="66"/>
      <c r="AE188" s="75"/>
      <c r="AF188" s="75"/>
      <c r="AG188" s="75"/>
      <c r="AH188" s="75"/>
      <c r="AI188" s="75"/>
      <c r="AJ188" s="67"/>
      <c r="AK188" s="64"/>
      <c r="AL188" s="64"/>
      <c r="AM188" s="54"/>
      <c r="AN188" s="54"/>
    </row>
    <row r="189" spans="2:40" s="20" customFormat="1" ht="33.75" x14ac:dyDescent="0.25">
      <c r="B189" s="44" t="s">
        <v>29</v>
      </c>
      <c r="C189" s="44" t="s">
        <v>116</v>
      </c>
      <c r="D189" s="44" t="s">
        <v>686</v>
      </c>
      <c r="E189" s="44"/>
      <c r="F189" s="44" t="s">
        <v>138</v>
      </c>
      <c r="G189" s="7">
        <v>0</v>
      </c>
      <c r="H189" s="45" t="s">
        <v>731</v>
      </c>
      <c r="I189" s="45" t="s">
        <v>86</v>
      </c>
      <c r="J189" s="45" t="s">
        <v>203</v>
      </c>
      <c r="K189" s="45" t="s">
        <v>139</v>
      </c>
      <c r="L189" s="45"/>
      <c r="M189" s="7"/>
      <c r="N189" s="45" t="s">
        <v>96</v>
      </c>
      <c r="O189" s="44"/>
      <c r="P189" s="44"/>
      <c r="Q189" s="44"/>
      <c r="R189" s="44"/>
      <c r="S189" s="44"/>
      <c r="T189" s="7"/>
      <c r="U189" s="63"/>
      <c r="V189" s="63"/>
      <c r="W189" s="63"/>
      <c r="X189" s="63"/>
      <c r="Y189" s="63"/>
      <c r="Z189" s="63"/>
      <c r="AA189" s="63"/>
      <c r="AB189" s="64"/>
      <c r="AC189" s="66"/>
      <c r="AD189" s="66"/>
      <c r="AE189" s="66"/>
      <c r="AF189" s="66"/>
      <c r="AG189" s="66"/>
      <c r="AH189" s="66"/>
      <c r="AI189" s="66"/>
      <c r="AJ189" s="67"/>
      <c r="AK189" s="64"/>
      <c r="AL189" s="64"/>
      <c r="AM189" s="54"/>
      <c r="AN189" s="54"/>
    </row>
    <row r="190" spans="2:40" s="6" customFormat="1" x14ac:dyDescent="0.25">
      <c r="B190" s="44" t="s">
        <v>577</v>
      </c>
      <c r="C190" s="44" t="s">
        <v>708</v>
      </c>
      <c r="D190" s="44"/>
      <c r="E190" s="44"/>
      <c r="F190" s="44"/>
      <c r="G190" s="7"/>
      <c r="H190" s="45" t="s">
        <v>86</v>
      </c>
      <c r="I190" s="45"/>
      <c r="J190" s="45"/>
      <c r="K190" s="45"/>
      <c r="L190" s="45" t="s">
        <v>200</v>
      </c>
      <c r="M190" s="7">
        <v>80</v>
      </c>
      <c r="N190" s="45" t="s">
        <v>731</v>
      </c>
      <c r="O190" s="44" t="s">
        <v>789</v>
      </c>
      <c r="P190" s="44" t="s">
        <v>110</v>
      </c>
      <c r="Q190" s="44"/>
      <c r="R190" s="14" t="s">
        <v>523</v>
      </c>
      <c r="S190" s="44" t="s">
        <v>694</v>
      </c>
      <c r="T190" s="7"/>
      <c r="U190" s="63"/>
      <c r="V190" s="63"/>
      <c r="W190" s="63"/>
      <c r="X190" s="63"/>
      <c r="Y190" s="63"/>
      <c r="Z190" s="63"/>
      <c r="AA190" s="63"/>
      <c r="AB190" s="64"/>
      <c r="AC190" s="65"/>
      <c r="AD190" s="65"/>
      <c r="AE190" s="65"/>
      <c r="AF190" s="65"/>
      <c r="AG190" s="65"/>
      <c r="AH190" s="65"/>
      <c r="AI190" s="65"/>
      <c r="AJ190" s="67"/>
      <c r="AK190" s="63"/>
      <c r="AL190" s="66"/>
      <c r="AM190" s="57"/>
      <c r="AN190" s="60"/>
    </row>
    <row r="191" spans="2:40" x14ac:dyDescent="0.25">
      <c r="B191" s="4" t="s">
        <v>578</v>
      </c>
      <c r="C191" s="4" t="s">
        <v>708</v>
      </c>
      <c r="D191" s="4"/>
      <c r="E191" s="4"/>
      <c r="F191" s="4"/>
      <c r="G191" s="5"/>
      <c r="H191" s="16" t="s">
        <v>86</v>
      </c>
      <c r="I191" s="16"/>
      <c r="J191" s="16"/>
      <c r="K191" s="16"/>
      <c r="L191" s="16" t="s">
        <v>200</v>
      </c>
      <c r="M191" s="5">
        <f>15*8</f>
        <v>120</v>
      </c>
      <c r="N191" s="16" t="s">
        <v>731</v>
      </c>
      <c r="O191" s="4" t="s">
        <v>122</v>
      </c>
      <c r="P191" s="4" t="s">
        <v>122</v>
      </c>
      <c r="Q191" s="4" t="s">
        <v>701</v>
      </c>
      <c r="R191" s="13" t="s">
        <v>523</v>
      </c>
      <c r="S191" s="4"/>
      <c r="T191" s="5"/>
      <c r="U191" s="63"/>
      <c r="V191" s="63"/>
      <c r="W191" s="63"/>
      <c r="X191" s="63"/>
      <c r="Y191" s="63"/>
      <c r="Z191" s="63"/>
      <c r="AA191" s="63"/>
      <c r="AB191" s="64"/>
      <c r="AC191" s="66"/>
      <c r="AD191" s="66"/>
      <c r="AE191" s="65"/>
      <c r="AF191" s="65"/>
      <c r="AG191" s="65"/>
      <c r="AH191" s="65"/>
      <c r="AI191" s="65"/>
      <c r="AJ191" s="67"/>
      <c r="AK191" s="64"/>
      <c r="AL191" s="65"/>
      <c r="AM191" s="54"/>
      <c r="AN191" s="54"/>
    </row>
    <row r="192" spans="2:40" ht="33.75" x14ac:dyDescent="0.25">
      <c r="B192" s="44" t="s">
        <v>419</v>
      </c>
      <c r="C192" s="44" t="s">
        <v>1724</v>
      </c>
      <c r="D192" s="44" t="s">
        <v>455</v>
      </c>
      <c r="E192" s="44" t="s">
        <v>487</v>
      </c>
      <c r="F192" s="44"/>
      <c r="G192" s="7"/>
      <c r="H192" s="45" t="s">
        <v>86</v>
      </c>
      <c r="I192" s="45"/>
      <c r="J192" s="45"/>
      <c r="K192" s="45"/>
      <c r="L192" s="45"/>
      <c r="M192" s="7"/>
      <c r="N192" s="45"/>
      <c r="O192" s="44"/>
      <c r="P192" s="44"/>
      <c r="Q192" s="44"/>
      <c r="R192" s="44"/>
      <c r="S192" s="44"/>
      <c r="T192" s="7"/>
      <c r="U192" s="63"/>
      <c r="V192" s="63"/>
      <c r="W192" s="63"/>
      <c r="X192" s="63"/>
      <c r="Y192" s="63"/>
      <c r="Z192" s="63"/>
      <c r="AA192" s="63"/>
      <c r="AB192" s="64"/>
      <c r="AC192" s="66"/>
      <c r="AD192" s="66"/>
      <c r="AE192" s="66"/>
      <c r="AF192" s="66"/>
      <c r="AG192" s="66"/>
      <c r="AH192" s="66"/>
      <c r="AI192" s="66"/>
      <c r="AJ192" s="67"/>
      <c r="AK192" s="64"/>
      <c r="AL192" s="64"/>
      <c r="AM192" s="54"/>
      <c r="AN192" s="54"/>
    </row>
  </sheetData>
  <autoFilter ref="B9:AN9">
    <sortState ref="B10:AN192">
      <sortCondition ref="N9"/>
    </sortState>
  </autoFilter>
  <customSheetViews>
    <customSheetView guid="{7C70EFEB-30CB-48D8-82AE-B36F100745C3}" showPageBreaks="1" fitToPage="1" printArea="1" hiddenColumns="1">
      <pane ySplit="3" topLeftCell="A4" activePane="bottomLeft" state="frozen"/>
      <selection pane="bottomLeft"/>
      <rowBreaks count="1" manualBreakCount="1">
        <brk id="214" min="1" max="39" man="1"/>
      </rowBreaks>
      <pageMargins left="0.70866141732283472" right="0.70866141732283472" top="0.74803149606299213" bottom="0.74803149606299213" header="0.31496062992125984" footer="0.31496062992125984"/>
      <pageSetup paperSize="8" scale="52" fitToHeight="0" orientation="landscape" r:id="rId1"/>
    </customSheetView>
  </customSheetViews>
  <pageMargins left="0.70866141732283472" right="0.70866141732283472" top="0.74803149606299213" bottom="0.74803149606299213" header="0.31496062992125984" footer="0.31496062992125984"/>
  <pageSetup paperSize="8" scale="70" fitToHeight="0" orientation="landscape" r:id="rId2"/>
  <headerFooter>
    <oddHeader>&amp;C&amp;"Arial,Krepko"&amp;15Priloga 6 - Dinamika cestni promet</oddHeader>
    <oddFooter>&amp;C&amp;"Arial,Navadno"&amp;P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76"/>
  <sheetViews>
    <sheetView zoomScale="115" zoomScaleNormal="115" zoomScaleSheetLayoutView="145" workbookViewId="0">
      <selection activeCell="B68" sqref="B68"/>
    </sheetView>
  </sheetViews>
  <sheetFormatPr defaultRowHeight="11.25" x14ac:dyDescent="0.25"/>
  <cols>
    <col min="1" max="1" width="3.7109375" style="84" customWidth="1"/>
    <col min="2" max="2" width="9.140625" style="100"/>
    <col min="3" max="3" width="35.7109375" style="192" customWidth="1"/>
    <col min="4" max="4" width="95.42578125" style="84" customWidth="1"/>
    <col min="5" max="5" width="15.85546875" style="100" customWidth="1"/>
    <col min="6" max="6" width="97.5703125" style="99" hidden="1" customWidth="1"/>
    <col min="7" max="7" width="54.7109375" style="198" hidden="1" customWidth="1"/>
    <col min="8" max="8" width="9.140625" style="99" customWidth="1"/>
    <col min="9" max="9" width="78" style="99" hidden="1" customWidth="1"/>
    <col min="10" max="10" width="9.140625" style="99" hidden="1" customWidth="1"/>
    <col min="11" max="11" width="106.85546875" style="99" hidden="1" customWidth="1"/>
    <col min="12" max="12" width="68.85546875" style="100" hidden="1" customWidth="1"/>
    <col min="13" max="13" width="68.7109375" style="199" hidden="1" customWidth="1"/>
    <col min="14" max="14" width="11.7109375" style="100" customWidth="1"/>
    <col min="15" max="15" width="92.28515625" style="84" hidden="1" customWidth="1"/>
    <col min="16" max="16" width="9.140625" style="84" hidden="1" customWidth="1"/>
    <col min="17" max="17" width="181.85546875" style="84" hidden="1" customWidth="1"/>
    <col min="18" max="18" width="212" style="84" hidden="1" customWidth="1"/>
    <col min="19" max="19" width="100.42578125" style="84" hidden="1" customWidth="1"/>
    <col min="20" max="26" width="4.42578125" style="112" bestFit="1" customWidth="1"/>
    <col min="27" max="27" width="8" style="112" bestFit="1" customWidth="1"/>
    <col min="28" max="28" width="6.85546875" style="112" bestFit="1" customWidth="1"/>
    <col min="29" max="35" width="4.42578125" style="108" bestFit="1" customWidth="1"/>
    <col min="36" max="36" width="8" style="108" bestFit="1" customWidth="1"/>
    <col min="37" max="37" width="6.85546875" style="108" bestFit="1" customWidth="1"/>
    <col min="38" max="16384" width="9.140625" style="84"/>
  </cols>
  <sheetData>
    <row r="2" spans="2:37" x14ac:dyDescent="0.25">
      <c r="C2" s="193" t="s">
        <v>5</v>
      </c>
      <c r="F2" s="198"/>
      <c r="G2" s="99"/>
      <c r="K2" s="100"/>
      <c r="L2" s="199"/>
      <c r="M2" s="100"/>
      <c r="S2" s="82"/>
    </row>
    <row r="3" spans="2:37" x14ac:dyDescent="0.25">
      <c r="C3" s="194" t="s">
        <v>200</v>
      </c>
    </row>
    <row r="4" spans="2:37" ht="33.75" x14ac:dyDescent="0.25">
      <c r="C4" s="43" t="s">
        <v>1721</v>
      </c>
    </row>
    <row r="6" spans="2:37" ht="33.75" x14ac:dyDescent="0.25">
      <c r="B6" s="40" t="s">
        <v>0</v>
      </c>
      <c r="C6" s="40" t="s">
        <v>1</v>
      </c>
      <c r="D6" s="40" t="s">
        <v>792</v>
      </c>
      <c r="E6" s="40" t="s">
        <v>130</v>
      </c>
      <c r="F6" s="35" t="s">
        <v>6</v>
      </c>
      <c r="G6" s="38" t="s">
        <v>777</v>
      </c>
      <c r="H6" s="35" t="s">
        <v>778</v>
      </c>
      <c r="I6" s="35" t="s">
        <v>775</v>
      </c>
      <c r="J6" s="35" t="s">
        <v>3</v>
      </c>
      <c r="K6" s="35" t="s">
        <v>8</v>
      </c>
      <c r="L6" s="85" t="s">
        <v>6</v>
      </c>
      <c r="M6" s="86" t="s">
        <v>779</v>
      </c>
      <c r="N6" s="85" t="s">
        <v>780</v>
      </c>
      <c r="O6" s="35" t="s">
        <v>774</v>
      </c>
      <c r="P6" s="85" t="s">
        <v>3</v>
      </c>
      <c r="Q6" s="85" t="s">
        <v>8</v>
      </c>
      <c r="R6" s="106" t="s">
        <v>7</v>
      </c>
      <c r="S6" s="106" t="s">
        <v>140</v>
      </c>
      <c r="T6" s="26">
        <v>2016</v>
      </c>
      <c r="U6" s="26">
        <v>2017</v>
      </c>
      <c r="V6" s="26">
        <v>2018</v>
      </c>
      <c r="W6" s="26">
        <v>2019</v>
      </c>
      <c r="X6" s="26">
        <v>2020</v>
      </c>
      <c r="Y6" s="26">
        <v>2021</v>
      </c>
      <c r="Z6" s="26">
        <v>2022</v>
      </c>
      <c r="AA6" s="26" t="s">
        <v>571</v>
      </c>
      <c r="AB6" s="26" t="s">
        <v>114</v>
      </c>
      <c r="AC6" s="51">
        <v>2016</v>
      </c>
      <c r="AD6" s="51">
        <v>2017</v>
      </c>
      <c r="AE6" s="51">
        <v>2018</v>
      </c>
      <c r="AF6" s="51">
        <v>2019</v>
      </c>
      <c r="AG6" s="51">
        <v>2020</v>
      </c>
      <c r="AH6" s="51">
        <v>2021</v>
      </c>
      <c r="AI6" s="51">
        <v>2022</v>
      </c>
      <c r="AJ6" s="51" t="s">
        <v>571</v>
      </c>
      <c r="AK6" s="51" t="s">
        <v>114</v>
      </c>
    </row>
    <row r="7" spans="2:37" ht="22.5" x14ac:dyDescent="0.25">
      <c r="B7" s="87" t="s">
        <v>1071</v>
      </c>
      <c r="C7" s="39" t="s">
        <v>1072</v>
      </c>
      <c r="D7" s="36" t="s">
        <v>1073</v>
      </c>
      <c r="E7" s="90"/>
      <c r="F7" s="90" t="s">
        <v>100</v>
      </c>
      <c r="G7" s="37">
        <v>0</v>
      </c>
      <c r="H7" s="90" t="s">
        <v>96</v>
      </c>
      <c r="I7" s="90" t="s">
        <v>86</v>
      </c>
      <c r="J7" s="90" t="s">
        <v>1074</v>
      </c>
      <c r="K7" s="90" t="s">
        <v>109</v>
      </c>
      <c r="L7" s="90"/>
      <c r="M7" s="37"/>
      <c r="N7" s="90" t="s">
        <v>86</v>
      </c>
      <c r="O7" s="36"/>
      <c r="P7" s="36"/>
      <c r="Q7" s="36"/>
      <c r="R7" s="36"/>
      <c r="S7" s="36"/>
      <c r="T7" s="115"/>
      <c r="U7" s="115"/>
      <c r="V7" s="115"/>
      <c r="W7" s="115"/>
      <c r="X7" s="115"/>
      <c r="Y7" s="115"/>
      <c r="Z7" s="115"/>
      <c r="AA7" s="115"/>
      <c r="AB7" s="115"/>
      <c r="AC7" s="109"/>
      <c r="AD7" s="109"/>
      <c r="AE7" s="109"/>
      <c r="AF7" s="109"/>
      <c r="AG7" s="109"/>
      <c r="AH7" s="109"/>
      <c r="AI7" s="109"/>
      <c r="AJ7" s="109"/>
      <c r="AK7" s="109"/>
    </row>
    <row r="8" spans="2:37" s="91" customFormat="1" ht="22.5" x14ac:dyDescent="0.25">
      <c r="B8" s="87" t="s">
        <v>854</v>
      </c>
      <c r="C8" s="97" t="s">
        <v>855</v>
      </c>
      <c r="D8" s="94"/>
      <c r="E8" s="93" t="s">
        <v>1112</v>
      </c>
      <c r="F8" s="200" t="s">
        <v>856</v>
      </c>
      <c r="G8" s="201">
        <v>6</v>
      </c>
      <c r="H8" s="200" t="s">
        <v>857</v>
      </c>
      <c r="I8" s="200" t="s">
        <v>1101</v>
      </c>
      <c r="J8" s="200" t="s">
        <v>110</v>
      </c>
      <c r="K8" s="200" t="s">
        <v>858</v>
      </c>
      <c r="L8" s="200"/>
      <c r="M8" s="201"/>
      <c r="N8" s="200" t="s">
        <v>86</v>
      </c>
      <c r="O8" s="36" t="s">
        <v>1096</v>
      </c>
      <c r="P8" s="89"/>
      <c r="Q8" s="89"/>
      <c r="R8" s="88" t="s">
        <v>859</v>
      </c>
      <c r="S8" s="88"/>
      <c r="T8" s="115"/>
      <c r="U8" s="115"/>
      <c r="V8" s="115"/>
      <c r="W8" s="115"/>
      <c r="X8" s="115"/>
      <c r="Y8" s="115"/>
      <c r="Z8" s="115"/>
      <c r="AA8" s="113"/>
      <c r="AB8" s="113"/>
      <c r="AC8" s="109"/>
      <c r="AD8" s="109"/>
      <c r="AE8" s="109"/>
      <c r="AF8" s="109"/>
      <c r="AG8" s="109"/>
      <c r="AH8" s="109"/>
      <c r="AI8" s="109"/>
      <c r="AJ8" s="109"/>
      <c r="AK8" s="109"/>
    </row>
    <row r="9" spans="2:37" s="91" customFormat="1" x14ac:dyDescent="0.25">
      <c r="B9" s="87" t="s">
        <v>996</v>
      </c>
      <c r="C9" s="39" t="s">
        <v>997</v>
      </c>
      <c r="D9" s="88" t="s">
        <v>998</v>
      </c>
      <c r="E9" s="87" t="s">
        <v>951</v>
      </c>
      <c r="F9" s="200"/>
      <c r="G9" s="201"/>
      <c r="H9" s="200" t="s">
        <v>771</v>
      </c>
      <c r="I9" s="90" t="s">
        <v>1096</v>
      </c>
      <c r="J9" s="200"/>
      <c r="K9" s="200"/>
      <c r="L9" s="200"/>
      <c r="M9" s="201">
        <v>35</v>
      </c>
      <c r="N9" s="200" t="s">
        <v>92</v>
      </c>
      <c r="O9" s="36" t="s">
        <v>1096</v>
      </c>
      <c r="P9" s="89"/>
      <c r="Q9" s="89"/>
      <c r="R9" s="88" t="s">
        <v>999</v>
      </c>
      <c r="S9" s="88"/>
      <c r="T9" s="114"/>
      <c r="U9" s="113"/>
      <c r="V9" s="113"/>
      <c r="W9" s="113"/>
      <c r="X9" s="113"/>
      <c r="Y9" s="113"/>
      <c r="Z9" s="113"/>
      <c r="AA9" s="113"/>
      <c r="AB9" s="113"/>
      <c r="AC9" s="119"/>
      <c r="AD9" s="119"/>
      <c r="AE9" s="119"/>
      <c r="AF9" s="109"/>
      <c r="AG9" s="109"/>
      <c r="AH9" s="109"/>
      <c r="AI9" s="109"/>
      <c r="AJ9" s="109"/>
      <c r="AK9" s="109"/>
    </row>
    <row r="10" spans="2:37" s="91" customFormat="1" x14ac:dyDescent="0.25">
      <c r="B10" s="102" t="s">
        <v>908</v>
      </c>
      <c r="C10" s="195" t="s">
        <v>909</v>
      </c>
      <c r="D10" s="101" t="s">
        <v>910</v>
      </c>
      <c r="E10" s="102"/>
      <c r="F10" s="90"/>
      <c r="G10" s="37"/>
      <c r="H10" s="90"/>
      <c r="I10" s="90"/>
      <c r="J10" s="90"/>
      <c r="K10" s="90"/>
      <c r="L10" s="90" t="s">
        <v>890</v>
      </c>
      <c r="M10" s="37">
        <f>+AC10+AD10+AE10</f>
        <v>0</v>
      </c>
      <c r="N10" s="90" t="s">
        <v>92</v>
      </c>
      <c r="O10" s="36" t="s">
        <v>1105</v>
      </c>
      <c r="P10" s="36" t="s">
        <v>110</v>
      </c>
      <c r="Q10" s="36" t="s">
        <v>906</v>
      </c>
      <c r="R10" s="36"/>
      <c r="S10" s="36"/>
      <c r="T10" s="114"/>
      <c r="U10" s="114"/>
      <c r="V10" s="114"/>
      <c r="W10" s="114"/>
      <c r="X10" s="114"/>
      <c r="Y10" s="114"/>
      <c r="Z10" s="114"/>
      <c r="AA10" s="114"/>
      <c r="AB10" s="114"/>
      <c r="AC10" s="119"/>
      <c r="AD10" s="119"/>
      <c r="AE10" s="119"/>
      <c r="AF10" s="110"/>
      <c r="AG10" s="110"/>
      <c r="AH10" s="110"/>
      <c r="AI10" s="110"/>
      <c r="AJ10" s="110"/>
      <c r="AK10" s="110"/>
    </row>
    <row r="11" spans="2:37" s="91" customFormat="1" ht="22.5" x14ac:dyDescent="0.25">
      <c r="B11" s="107" t="s">
        <v>793</v>
      </c>
      <c r="C11" s="196" t="s">
        <v>794</v>
      </c>
      <c r="D11" s="103" t="s">
        <v>795</v>
      </c>
      <c r="E11" s="107"/>
      <c r="F11" s="200"/>
      <c r="G11" s="201"/>
      <c r="H11" s="200"/>
      <c r="I11" s="200"/>
      <c r="J11" s="200"/>
      <c r="K11" s="200"/>
      <c r="L11" s="87"/>
      <c r="M11" s="105">
        <v>25.8</v>
      </c>
      <c r="N11" s="87" t="s">
        <v>191</v>
      </c>
      <c r="O11" s="88" t="s">
        <v>1105</v>
      </c>
      <c r="P11" s="88" t="s">
        <v>110</v>
      </c>
      <c r="Q11" s="88" t="s">
        <v>796</v>
      </c>
      <c r="R11" s="88" t="s">
        <v>797</v>
      </c>
      <c r="S11" s="88" t="s">
        <v>1107</v>
      </c>
      <c r="T11" s="113"/>
      <c r="U11" s="113"/>
      <c r="V11" s="113"/>
      <c r="W11" s="113"/>
      <c r="X11" s="113"/>
      <c r="Y11" s="113"/>
      <c r="Z11" s="113"/>
      <c r="AA11" s="113"/>
      <c r="AB11" s="113"/>
      <c r="AC11" s="119"/>
      <c r="AD11" s="119"/>
      <c r="AE11" s="119"/>
      <c r="AF11" s="119"/>
      <c r="AG11" s="109"/>
      <c r="AH11" s="109"/>
      <c r="AI11" s="109"/>
      <c r="AJ11" s="109"/>
      <c r="AK11" s="109"/>
    </row>
    <row r="12" spans="2:37" ht="33.75" x14ac:dyDescent="0.25">
      <c r="B12" s="90" t="s">
        <v>901</v>
      </c>
      <c r="C12" s="39" t="s">
        <v>902</v>
      </c>
      <c r="D12" s="36" t="s">
        <v>903</v>
      </c>
      <c r="E12" s="90" t="s">
        <v>801</v>
      </c>
      <c r="F12" s="90" t="s">
        <v>904</v>
      </c>
      <c r="G12" s="37"/>
      <c r="H12" s="90" t="s">
        <v>771</v>
      </c>
      <c r="I12" s="90" t="s">
        <v>1096</v>
      </c>
      <c r="J12" s="90" t="s">
        <v>110</v>
      </c>
      <c r="K12" s="90" t="s">
        <v>889</v>
      </c>
      <c r="L12" s="90" t="s">
        <v>890</v>
      </c>
      <c r="M12" s="37">
        <v>292.74</v>
      </c>
      <c r="N12" s="90" t="s">
        <v>905</v>
      </c>
      <c r="O12" s="36" t="s">
        <v>1105</v>
      </c>
      <c r="P12" s="36" t="s">
        <v>110</v>
      </c>
      <c r="Q12" s="36" t="s">
        <v>906</v>
      </c>
      <c r="R12" s="36" t="s">
        <v>907</v>
      </c>
      <c r="S12" s="36"/>
      <c r="T12" s="114"/>
      <c r="U12" s="114"/>
      <c r="V12" s="114"/>
      <c r="W12" s="114"/>
      <c r="X12" s="114"/>
      <c r="Y12" s="114"/>
      <c r="Z12" s="114"/>
      <c r="AA12" s="114"/>
      <c r="AB12" s="114"/>
      <c r="AC12" s="119"/>
      <c r="AD12" s="119"/>
      <c r="AE12" s="119"/>
      <c r="AF12" s="119"/>
      <c r="AG12" s="119"/>
      <c r="AH12" s="119"/>
      <c r="AI12" s="119"/>
      <c r="AJ12" s="110"/>
      <c r="AK12" s="110"/>
    </row>
    <row r="13" spans="2:37" ht="22.5" x14ac:dyDescent="0.25">
      <c r="B13" s="90" t="s">
        <v>1740</v>
      </c>
      <c r="C13" s="97" t="s">
        <v>1741</v>
      </c>
      <c r="D13" s="36"/>
      <c r="E13" s="90"/>
      <c r="F13" s="90"/>
      <c r="G13" s="37"/>
      <c r="H13" s="90" t="s">
        <v>88</v>
      </c>
      <c r="I13" s="90"/>
      <c r="J13" s="90"/>
      <c r="K13" s="90"/>
      <c r="L13" s="90"/>
      <c r="M13" s="37"/>
      <c r="N13" s="90" t="s">
        <v>173</v>
      </c>
      <c r="O13" s="36"/>
      <c r="P13" s="36"/>
      <c r="Q13" s="36"/>
      <c r="R13" s="36"/>
      <c r="S13" s="36"/>
      <c r="T13" s="115"/>
      <c r="U13" s="115"/>
      <c r="V13" s="114"/>
      <c r="W13" s="114"/>
      <c r="X13" s="114"/>
      <c r="Y13" s="114"/>
      <c r="Z13" s="114"/>
      <c r="AA13" s="114"/>
      <c r="AB13" s="114"/>
      <c r="AC13" s="110"/>
      <c r="AD13" s="119"/>
      <c r="AE13" s="119"/>
      <c r="AF13" s="110"/>
      <c r="AG13" s="110"/>
      <c r="AH13" s="110"/>
      <c r="AI13" s="110"/>
      <c r="AJ13" s="110"/>
      <c r="AK13" s="110"/>
    </row>
    <row r="14" spans="2:37" s="91" customFormat="1" ht="33.75" x14ac:dyDescent="0.25">
      <c r="B14" s="90" t="s">
        <v>884</v>
      </c>
      <c r="C14" s="39" t="s">
        <v>885</v>
      </c>
      <c r="D14" s="36" t="s">
        <v>886</v>
      </c>
      <c r="E14" s="90" t="s">
        <v>1114</v>
      </c>
      <c r="F14" s="90" t="s">
        <v>887</v>
      </c>
      <c r="G14" s="37">
        <v>4.8</v>
      </c>
      <c r="H14" s="90" t="s">
        <v>888</v>
      </c>
      <c r="I14" s="90" t="s">
        <v>1097</v>
      </c>
      <c r="J14" s="90" t="s">
        <v>110</v>
      </c>
      <c r="K14" s="90" t="s">
        <v>889</v>
      </c>
      <c r="L14" s="90" t="s">
        <v>890</v>
      </c>
      <c r="M14" s="37">
        <v>191.76</v>
      </c>
      <c r="N14" s="90" t="s">
        <v>289</v>
      </c>
      <c r="O14" s="36" t="s">
        <v>1105</v>
      </c>
      <c r="P14" s="36" t="s">
        <v>110</v>
      </c>
      <c r="Q14" s="36" t="s">
        <v>796</v>
      </c>
      <c r="R14" s="36" t="s">
        <v>891</v>
      </c>
      <c r="S14" s="36" t="s">
        <v>892</v>
      </c>
      <c r="T14" s="115"/>
      <c r="U14" s="115"/>
      <c r="V14" s="115"/>
      <c r="W14" s="115"/>
      <c r="X14" s="115"/>
      <c r="Y14" s="115"/>
      <c r="Z14" s="115"/>
      <c r="AA14" s="114"/>
      <c r="AB14" s="114"/>
      <c r="AC14" s="110"/>
      <c r="AD14" s="119"/>
      <c r="AE14" s="119"/>
      <c r="AF14" s="119"/>
      <c r="AG14" s="119"/>
      <c r="AH14" s="119"/>
      <c r="AI14" s="119"/>
      <c r="AJ14" s="110"/>
      <c r="AK14" s="110"/>
    </row>
    <row r="15" spans="2:37" s="91" customFormat="1" ht="22.5" x14ac:dyDescent="0.25">
      <c r="B15" s="90" t="s">
        <v>933</v>
      </c>
      <c r="C15" s="39" t="s">
        <v>934</v>
      </c>
      <c r="D15" s="36" t="s">
        <v>935</v>
      </c>
      <c r="E15" s="90" t="s">
        <v>923</v>
      </c>
      <c r="F15" s="90" t="s">
        <v>936</v>
      </c>
      <c r="G15" s="37">
        <v>0.25</v>
      </c>
      <c r="H15" s="90" t="s">
        <v>191</v>
      </c>
      <c r="I15" s="90" t="s">
        <v>1105</v>
      </c>
      <c r="J15" s="90" t="s">
        <v>928</v>
      </c>
      <c r="K15" s="90" t="s">
        <v>937</v>
      </c>
      <c r="L15" s="90" t="s">
        <v>938</v>
      </c>
      <c r="M15" s="37">
        <v>15</v>
      </c>
      <c r="N15" s="90" t="s">
        <v>91</v>
      </c>
      <c r="O15" s="36" t="s">
        <v>1096</v>
      </c>
      <c r="P15" s="36"/>
      <c r="Q15" s="36" t="s">
        <v>939</v>
      </c>
      <c r="R15" s="36"/>
      <c r="S15" s="36"/>
      <c r="T15" s="115"/>
      <c r="U15" s="115"/>
      <c r="V15" s="115"/>
      <c r="W15" s="115"/>
      <c r="X15" s="113"/>
      <c r="Y15" s="113"/>
      <c r="Z15" s="113"/>
      <c r="AA15" s="113"/>
      <c r="AB15" s="113"/>
      <c r="AC15" s="109"/>
      <c r="AD15" s="109"/>
      <c r="AE15" s="119"/>
      <c r="AF15" s="119"/>
      <c r="AG15" s="119"/>
      <c r="AH15" s="109"/>
      <c r="AI15" s="109"/>
      <c r="AJ15" s="109"/>
      <c r="AK15" s="109"/>
    </row>
    <row r="16" spans="2:37" s="91" customFormat="1" ht="33.75" x14ac:dyDescent="0.25">
      <c r="B16" s="90" t="s">
        <v>815</v>
      </c>
      <c r="C16" s="39" t="s">
        <v>1085</v>
      </c>
      <c r="D16" s="36" t="s">
        <v>816</v>
      </c>
      <c r="E16" s="90" t="s">
        <v>1108</v>
      </c>
      <c r="F16" s="90" t="s">
        <v>819</v>
      </c>
      <c r="G16" s="37">
        <v>2</v>
      </c>
      <c r="H16" s="90" t="s">
        <v>92</v>
      </c>
      <c r="I16" s="90" t="s">
        <v>1096</v>
      </c>
      <c r="J16" s="90" t="s">
        <v>110</v>
      </c>
      <c r="K16" s="90" t="s">
        <v>820</v>
      </c>
      <c r="L16" s="90"/>
      <c r="M16" s="37">
        <v>115</v>
      </c>
      <c r="N16" s="90" t="s">
        <v>91</v>
      </c>
      <c r="O16" s="36"/>
      <c r="P16" s="36"/>
      <c r="Q16" s="36"/>
      <c r="R16" s="36"/>
      <c r="S16" s="36" t="s">
        <v>197</v>
      </c>
      <c r="T16" s="115"/>
      <c r="U16" s="115"/>
      <c r="V16" s="115"/>
      <c r="W16" s="114"/>
      <c r="X16" s="114"/>
      <c r="Y16" s="114"/>
      <c r="Z16" s="114"/>
      <c r="AA16" s="114"/>
      <c r="AB16" s="114"/>
      <c r="AC16" s="110"/>
      <c r="AD16" s="110"/>
      <c r="AE16" s="119"/>
      <c r="AF16" s="119"/>
      <c r="AG16" s="119"/>
      <c r="AH16" s="110"/>
      <c r="AI16" s="110"/>
      <c r="AJ16" s="110"/>
      <c r="AK16" s="110"/>
    </row>
    <row r="17" spans="2:37" s="91" customFormat="1" ht="33.75" x14ac:dyDescent="0.25">
      <c r="B17" s="90" t="s">
        <v>806</v>
      </c>
      <c r="C17" s="39" t="s">
        <v>807</v>
      </c>
      <c r="D17" s="36" t="s">
        <v>808</v>
      </c>
      <c r="E17" s="90" t="s">
        <v>809</v>
      </c>
      <c r="F17" s="90" t="s">
        <v>810</v>
      </c>
      <c r="G17" s="37">
        <v>2</v>
      </c>
      <c r="H17" s="90" t="s">
        <v>88</v>
      </c>
      <c r="I17" s="90" t="s">
        <v>1096</v>
      </c>
      <c r="J17" s="90" t="s">
        <v>110</v>
      </c>
      <c r="K17" s="90" t="s">
        <v>812</v>
      </c>
      <c r="L17" s="90" t="s">
        <v>813</v>
      </c>
      <c r="M17" s="37">
        <v>35</v>
      </c>
      <c r="N17" s="90" t="s">
        <v>174</v>
      </c>
      <c r="O17" s="36" t="s">
        <v>1105</v>
      </c>
      <c r="P17" s="36" t="s">
        <v>110</v>
      </c>
      <c r="Q17" s="36"/>
      <c r="R17" s="36" t="s">
        <v>814</v>
      </c>
      <c r="S17" s="36"/>
      <c r="T17" s="115"/>
      <c r="U17" s="115"/>
      <c r="V17" s="114"/>
      <c r="W17" s="114"/>
      <c r="X17" s="114"/>
      <c r="Y17" s="114"/>
      <c r="Z17" s="114"/>
      <c r="AA17" s="114"/>
      <c r="AB17" s="114"/>
      <c r="AC17" s="110"/>
      <c r="AD17" s="110"/>
      <c r="AE17" s="119"/>
      <c r="AF17" s="119"/>
      <c r="AG17" s="119"/>
      <c r="AH17" s="119"/>
      <c r="AI17" s="119"/>
      <c r="AJ17" s="110"/>
      <c r="AK17" s="110"/>
    </row>
    <row r="18" spans="2:37" ht="22.5" x14ac:dyDescent="0.25">
      <c r="B18" s="90" t="s">
        <v>825</v>
      </c>
      <c r="C18" s="39" t="s">
        <v>826</v>
      </c>
      <c r="D18" s="36" t="s">
        <v>827</v>
      </c>
      <c r="E18" s="90" t="s">
        <v>1109</v>
      </c>
      <c r="F18" s="90" t="s">
        <v>828</v>
      </c>
      <c r="G18" s="37">
        <v>5</v>
      </c>
      <c r="H18" s="90" t="s">
        <v>199</v>
      </c>
      <c r="I18" s="37" t="s">
        <v>1097</v>
      </c>
      <c r="J18" s="37" t="s">
        <v>110</v>
      </c>
      <c r="K18" s="90" t="s">
        <v>829</v>
      </c>
      <c r="L18" s="90"/>
      <c r="M18" s="37">
        <v>10.6</v>
      </c>
      <c r="N18" s="90" t="s">
        <v>174</v>
      </c>
      <c r="O18" s="36"/>
      <c r="P18" s="36"/>
      <c r="Q18" s="36"/>
      <c r="R18" s="39"/>
      <c r="S18" s="90"/>
      <c r="T18" s="115"/>
      <c r="U18" s="115"/>
      <c r="V18" s="115"/>
      <c r="W18" s="115"/>
      <c r="X18" s="115"/>
      <c r="Y18" s="115"/>
      <c r="Z18" s="115"/>
      <c r="AA18" s="114"/>
      <c r="AB18" s="114"/>
      <c r="AC18" s="110"/>
      <c r="AD18" s="110"/>
      <c r="AE18" s="119"/>
      <c r="AF18" s="119"/>
      <c r="AG18" s="119"/>
      <c r="AH18" s="119"/>
      <c r="AI18" s="119"/>
      <c r="AJ18" s="110"/>
      <c r="AK18" s="110"/>
    </row>
    <row r="19" spans="2:37" ht="22.5" x14ac:dyDescent="0.25">
      <c r="B19" s="90" t="s">
        <v>798</v>
      </c>
      <c r="C19" s="39" t="s">
        <v>799</v>
      </c>
      <c r="D19" s="36" t="s">
        <v>800</v>
      </c>
      <c r="E19" s="90" t="s">
        <v>801</v>
      </c>
      <c r="F19" s="90" t="s">
        <v>802</v>
      </c>
      <c r="G19" s="37">
        <v>13</v>
      </c>
      <c r="H19" s="90" t="s">
        <v>92</v>
      </c>
      <c r="I19" s="90" t="s">
        <v>1095</v>
      </c>
      <c r="J19" s="90" t="s">
        <v>110</v>
      </c>
      <c r="K19" s="90" t="s">
        <v>803</v>
      </c>
      <c r="L19" s="90" t="s">
        <v>804</v>
      </c>
      <c r="M19" s="37">
        <f>+AC19+AD19+AE19+AF19+AG19+AH19+AI19+AJ19</f>
        <v>0</v>
      </c>
      <c r="N19" s="90" t="s">
        <v>722</v>
      </c>
      <c r="O19" s="36" t="s">
        <v>1129</v>
      </c>
      <c r="P19" s="36" t="s">
        <v>110</v>
      </c>
      <c r="Q19" s="36" t="s">
        <v>796</v>
      </c>
      <c r="R19" s="36" t="s">
        <v>805</v>
      </c>
      <c r="S19" s="36"/>
      <c r="T19" s="115"/>
      <c r="U19" s="115"/>
      <c r="V19" s="115"/>
      <c r="W19" s="114"/>
      <c r="X19" s="114"/>
      <c r="Y19" s="114"/>
      <c r="Z19" s="114"/>
      <c r="AA19" s="114"/>
      <c r="AB19" s="114"/>
      <c r="AC19" s="110"/>
      <c r="AD19" s="110"/>
      <c r="AE19" s="119"/>
      <c r="AF19" s="119"/>
      <c r="AG19" s="119"/>
      <c r="AH19" s="119"/>
      <c r="AI19" s="119"/>
      <c r="AJ19" s="119"/>
      <c r="AK19" s="110"/>
    </row>
    <row r="20" spans="2:37" x14ac:dyDescent="0.25">
      <c r="B20" s="87" t="s">
        <v>1010</v>
      </c>
      <c r="C20" s="97" t="s">
        <v>1011</v>
      </c>
      <c r="D20" s="104" t="s">
        <v>1012</v>
      </c>
      <c r="E20" s="93"/>
      <c r="F20" s="87" t="s">
        <v>945</v>
      </c>
      <c r="G20" s="105">
        <v>3.8</v>
      </c>
      <c r="H20" s="87">
        <v>2016</v>
      </c>
      <c r="I20" s="90" t="s">
        <v>1096</v>
      </c>
      <c r="J20" s="87" t="s">
        <v>110</v>
      </c>
      <c r="K20" s="87" t="s">
        <v>1013</v>
      </c>
      <c r="L20" s="87" t="s">
        <v>1014</v>
      </c>
      <c r="M20" s="105">
        <v>15</v>
      </c>
      <c r="N20" s="87" t="s">
        <v>1132</v>
      </c>
      <c r="O20" s="36" t="s">
        <v>1096</v>
      </c>
      <c r="P20" s="88" t="s">
        <v>110</v>
      </c>
      <c r="Q20" s="88" t="s">
        <v>1015</v>
      </c>
      <c r="R20" s="87" t="s">
        <v>1710</v>
      </c>
      <c r="S20" s="87"/>
      <c r="T20" s="116"/>
      <c r="U20" s="116"/>
      <c r="V20" s="116"/>
      <c r="W20" s="116"/>
      <c r="X20" s="116"/>
      <c r="Y20" s="116"/>
      <c r="Z20" s="116"/>
      <c r="AA20" s="118"/>
      <c r="AB20" s="118"/>
      <c r="AC20" s="111"/>
      <c r="AD20" s="111"/>
      <c r="AE20" s="120"/>
      <c r="AF20" s="120"/>
      <c r="AG20" s="120"/>
      <c r="AH20" s="120"/>
      <c r="AI20" s="120"/>
      <c r="AJ20" s="120"/>
      <c r="AK20" s="120"/>
    </row>
    <row r="21" spans="2:37" s="91" customFormat="1" ht="22.5" x14ac:dyDescent="0.25">
      <c r="B21" s="90" t="s">
        <v>835</v>
      </c>
      <c r="C21" s="39" t="s">
        <v>836</v>
      </c>
      <c r="D21" s="36" t="s">
        <v>837</v>
      </c>
      <c r="E21" s="90" t="s">
        <v>838</v>
      </c>
      <c r="F21" s="90" t="s">
        <v>839</v>
      </c>
      <c r="G21" s="37">
        <v>5</v>
      </c>
      <c r="H21" s="90" t="s">
        <v>92</v>
      </c>
      <c r="I21" s="90" t="s">
        <v>1098</v>
      </c>
      <c r="J21" s="90" t="s">
        <v>110</v>
      </c>
      <c r="K21" s="90" t="s">
        <v>829</v>
      </c>
      <c r="L21" s="90" t="s">
        <v>200</v>
      </c>
      <c r="M21" s="37">
        <v>55</v>
      </c>
      <c r="N21" s="90" t="s">
        <v>377</v>
      </c>
      <c r="O21" s="36" t="s">
        <v>1130</v>
      </c>
      <c r="P21" s="36" t="s">
        <v>110</v>
      </c>
      <c r="Q21" s="36"/>
      <c r="R21" s="95" t="s">
        <v>840</v>
      </c>
      <c r="S21" s="36" t="s">
        <v>841</v>
      </c>
      <c r="T21" s="115"/>
      <c r="U21" s="115"/>
      <c r="V21" s="115"/>
      <c r="W21" s="115"/>
      <c r="X21" s="115"/>
      <c r="Y21" s="115"/>
      <c r="Z21" s="115"/>
      <c r="AA21" s="114"/>
      <c r="AB21" s="114"/>
      <c r="AC21" s="110"/>
      <c r="AD21" s="110"/>
      <c r="AE21" s="110"/>
      <c r="AF21" s="119"/>
      <c r="AG21" s="119"/>
      <c r="AH21" s="119"/>
      <c r="AI21" s="119"/>
      <c r="AJ21" s="110"/>
      <c r="AK21" s="110"/>
    </row>
    <row r="22" spans="2:37" ht="22.5" x14ac:dyDescent="0.25">
      <c r="B22" s="90" t="s">
        <v>842</v>
      </c>
      <c r="C22" s="39" t="s">
        <v>843</v>
      </c>
      <c r="D22" s="36" t="s">
        <v>844</v>
      </c>
      <c r="E22" s="90" t="s">
        <v>1111</v>
      </c>
      <c r="F22" s="90" t="s">
        <v>828</v>
      </c>
      <c r="G22" s="37">
        <f>+M22*0.08</f>
        <v>3.2</v>
      </c>
      <c r="H22" s="90" t="s">
        <v>191</v>
      </c>
      <c r="I22" s="90" t="s">
        <v>1099</v>
      </c>
      <c r="J22" s="90" t="s">
        <v>110</v>
      </c>
      <c r="K22" s="90" t="s">
        <v>845</v>
      </c>
      <c r="L22" s="90" t="s">
        <v>804</v>
      </c>
      <c r="M22" s="37">
        <v>40</v>
      </c>
      <c r="N22" s="90" t="s">
        <v>573</v>
      </c>
      <c r="O22" s="36" t="s">
        <v>1099</v>
      </c>
      <c r="P22" s="36" t="s">
        <v>110</v>
      </c>
      <c r="Q22" s="36" t="s">
        <v>846</v>
      </c>
      <c r="R22" s="36" t="s">
        <v>1713</v>
      </c>
      <c r="S22" s="36" t="s">
        <v>847</v>
      </c>
      <c r="T22" s="115"/>
      <c r="U22" s="115"/>
      <c r="V22" s="115"/>
      <c r="W22" s="115"/>
      <c r="X22" s="114"/>
      <c r="Y22" s="114"/>
      <c r="Z22" s="114"/>
      <c r="AA22" s="114"/>
      <c r="AB22" s="114"/>
      <c r="AC22" s="110"/>
      <c r="AD22" s="110"/>
      <c r="AE22" s="110"/>
      <c r="AF22" s="110"/>
      <c r="AG22" s="119"/>
      <c r="AH22" s="119"/>
      <c r="AI22" s="110"/>
      <c r="AJ22" s="110"/>
      <c r="AK22" s="110"/>
    </row>
    <row r="23" spans="2:37" x14ac:dyDescent="0.25">
      <c r="B23" s="90" t="s">
        <v>831</v>
      </c>
      <c r="C23" s="39" t="s">
        <v>832</v>
      </c>
      <c r="D23" s="39" t="s">
        <v>833</v>
      </c>
      <c r="E23" s="90" t="s">
        <v>1110</v>
      </c>
      <c r="F23" s="90" t="s">
        <v>828</v>
      </c>
      <c r="G23" s="37">
        <v>10</v>
      </c>
      <c r="H23" s="90" t="s">
        <v>389</v>
      </c>
      <c r="I23" s="37" t="s">
        <v>1097</v>
      </c>
      <c r="J23" s="90" t="s">
        <v>110</v>
      </c>
      <c r="K23" s="90" t="s">
        <v>829</v>
      </c>
      <c r="L23" s="90" t="s">
        <v>834</v>
      </c>
      <c r="M23" s="37">
        <v>300</v>
      </c>
      <c r="N23" s="90" t="s">
        <v>660</v>
      </c>
      <c r="O23" s="36"/>
      <c r="P23" s="36"/>
      <c r="Q23" s="36"/>
      <c r="R23" s="39" t="s">
        <v>830</v>
      </c>
      <c r="S23" s="90"/>
      <c r="T23" s="115"/>
      <c r="U23" s="115"/>
      <c r="V23" s="115"/>
      <c r="W23" s="115"/>
      <c r="X23" s="115"/>
      <c r="Y23" s="115"/>
      <c r="Z23" s="115"/>
      <c r="AA23" s="114"/>
      <c r="AB23" s="114"/>
      <c r="AC23" s="110"/>
      <c r="AD23" s="110"/>
      <c r="AE23" s="110"/>
      <c r="AF23" s="110"/>
      <c r="AG23" s="119"/>
      <c r="AH23" s="119"/>
      <c r="AI23" s="119"/>
      <c r="AJ23" s="119"/>
      <c r="AK23" s="110"/>
    </row>
    <row r="24" spans="2:37" s="91" customFormat="1" x14ac:dyDescent="0.25">
      <c r="B24" s="87" t="s">
        <v>860</v>
      </c>
      <c r="C24" s="97" t="s">
        <v>861</v>
      </c>
      <c r="D24" s="94" t="s">
        <v>862</v>
      </c>
      <c r="E24" s="93" t="s">
        <v>801</v>
      </c>
      <c r="F24" s="200" t="s">
        <v>863</v>
      </c>
      <c r="G24" s="201">
        <v>1</v>
      </c>
      <c r="H24" s="200" t="s">
        <v>93</v>
      </c>
      <c r="I24" s="200" t="s">
        <v>1101</v>
      </c>
      <c r="J24" s="200" t="s">
        <v>110</v>
      </c>
      <c r="K24" s="200" t="s">
        <v>858</v>
      </c>
      <c r="L24" s="200"/>
      <c r="M24" s="201">
        <v>10</v>
      </c>
      <c r="N24" s="200" t="s">
        <v>679</v>
      </c>
      <c r="O24" s="36" t="s">
        <v>1096</v>
      </c>
      <c r="P24" s="89"/>
      <c r="Q24" s="89"/>
      <c r="R24" s="88"/>
      <c r="S24" s="88"/>
      <c r="T24" s="115"/>
      <c r="U24" s="115"/>
      <c r="V24" s="115"/>
      <c r="W24" s="115"/>
      <c r="X24" s="115"/>
      <c r="Y24" s="115"/>
      <c r="Z24" s="115"/>
      <c r="AA24" s="113"/>
      <c r="AB24" s="113"/>
      <c r="AC24" s="109"/>
      <c r="AD24" s="109"/>
      <c r="AE24" s="109"/>
      <c r="AF24" s="109"/>
      <c r="AG24" s="109"/>
      <c r="AH24" s="119"/>
      <c r="AI24" s="119"/>
      <c r="AJ24" s="109"/>
      <c r="AK24" s="109"/>
    </row>
    <row r="25" spans="2:37" s="91" customFormat="1" ht="22.5" x14ac:dyDescent="0.25">
      <c r="B25" s="87" t="s">
        <v>848</v>
      </c>
      <c r="C25" s="97" t="s">
        <v>849</v>
      </c>
      <c r="D25" s="94" t="s">
        <v>850</v>
      </c>
      <c r="E25" s="93" t="s">
        <v>851</v>
      </c>
      <c r="F25" s="200" t="s">
        <v>852</v>
      </c>
      <c r="G25" s="201">
        <v>1</v>
      </c>
      <c r="H25" s="200" t="s">
        <v>93</v>
      </c>
      <c r="I25" s="200" t="s">
        <v>1100</v>
      </c>
      <c r="J25" s="200" t="s">
        <v>110</v>
      </c>
      <c r="K25" s="200" t="s">
        <v>853</v>
      </c>
      <c r="L25" s="200"/>
      <c r="M25" s="201">
        <v>140</v>
      </c>
      <c r="N25" s="200" t="s">
        <v>565</v>
      </c>
      <c r="O25" s="88" t="s">
        <v>1099</v>
      </c>
      <c r="P25" s="88" t="s">
        <v>110</v>
      </c>
      <c r="Q25" s="89"/>
      <c r="R25" s="88"/>
      <c r="S25" s="88" t="s">
        <v>847</v>
      </c>
      <c r="T25" s="115"/>
      <c r="U25" s="115"/>
      <c r="V25" s="115"/>
      <c r="W25" s="115"/>
      <c r="X25" s="115"/>
      <c r="Y25" s="115"/>
      <c r="Z25" s="115"/>
      <c r="AA25" s="113"/>
      <c r="AB25" s="113"/>
      <c r="AC25" s="109"/>
      <c r="AD25" s="109"/>
      <c r="AE25" s="109"/>
      <c r="AF25" s="109"/>
      <c r="AG25" s="109"/>
      <c r="AH25" s="119"/>
      <c r="AI25" s="119"/>
      <c r="AJ25" s="119"/>
      <c r="AK25" s="109"/>
    </row>
    <row r="26" spans="2:37" s="91" customFormat="1" ht="22.5" x14ac:dyDescent="0.25">
      <c r="B26" s="87" t="s">
        <v>960</v>
      </c>
      <c r="C26" s="39" t="s">
        <v>1091</v>
      </c>
      <c r="D26" s="88" t="s">
        <v>1093</v>
      </c>
      <c r="E26" s="87" t="s">
        <v>1122</v>
      </c>
      <c r="F26" s="87" t="s">
        <v>962</v>
      </c>
      <c r="G26" s="105"/>
      <c r="H26" s="87" t="s">
        <v>92</v>
      </c>
      <c r="I26" s="90" t="s">
        <v>1096</v>
      </c>
      <c r="J26" s="90" t="s">
        <v>110</v>
      </c>
      <c r="K26" s="87" t="s">
        <v>829</v>
      </c>
      <c r="L26" s="87" t="s">
        <v>963</v>
      </c>
      <c r="M26" s="105">
        <v>70</v>
      </c>
      <c r="N26" s="87" t="s">
        <v>571</v>
      </c>
      <c r="O26" s="36" t="s">
        <v>1096</v>
      </c>
      <c r="P26" s="88"/>
      <c r="Q26" s="88"/>
      <c r="R26" s="88"/>
      <c r="S26" s="88" t="s">
        <v>964</v>
      </c>
      <c r="T26" s="114"/>
      <c r="U26" s="113"/>
      <c r="V26" s="113"/>
      <c r="W26" s="113"/>
      <c r="X26" s="113"/>
      <c r="Y26" s="113"/>
      <c r="Z26" s="113"/>
      <c r="AA26" s="113"/>
      <c r="AB26" s="113"/>
      <c r="AC26" s="109"/>
      <c r="AD26" s="109"/>
      <c r="AE26" s="109"/>
      <c r="AF26" s="109"/>
      <c r="AG26" s="109"/>
      <c r="AH26" s="109"/>
      <c r="AI26" s="109"/>
      <c r="AJ26" s="119"/>
      <c r="AK26" s="203"/>
    </row>
    <row r="27" spans="2:37" ht="33.75" x14ac:dyDescent="0.25">
      <c r="B27" s="90" t="s">
        <v>1042</v>
      </c>
      <c r="C27" s="39" t="s">
        <v>1043</v>
      </c>
      <c r="D27" s="36" t="s">
        <v>1720</v>
      </c>
      <c r="E27" s="90" t="s">
        <v>1022</v>
      </c>
      <c r="F27" s="90"/>
      <c r="G27" s="37"/>
      <c r="H27" s="90"/>
      <c r="I27" s="90" t="s">
        <v>1096</v>
      </c>
      <c r="J27" s="90" t="s">
        <v>1044</v>
      </c>
      <c r="K27" s="90" t="s">
        <v>1045</v>
      </c>
      <c r="L27" s="90" t="s">
        <v>1046</v>
      </c>
      <c r="M27" s="37">
        <v>160</v>
      </c>
      <c r="N27" s="90" t="s">
        <v>571</v>
      </c>
      <c r="O27" s="36" t="s">
        <v>1096</v>
      </c>
      <c r="P27" s="36" t="s">
        <v>1044</v>
      </c>
      <c r="Q27" s="36"/>
      <c r="R27" s="36"/>
      <c r="S27" s="36" t="s">
        <v>1047</v>
      </c>
      <c r="T27" s="113"/>
      <c r="U27" s="113"/>
      <c r="V27" s="113"/>
      <c r="W27" s="113"/>
      <c r="X27" s="113"/>
      <c r="Y27" s="113"/>
      <c r="Z27" s="113"/>
      <c r="AA27" s="113"/>
      <c r="AB27" s="113"/>
      <c r="AC27" s="109"/>
      <c r="AD27" s="109"/>
      <c r="AE27" s="109"/>
      <c r="AF27" s="109"/>
      <c r="AG27" s="109"/>
      <c r="AH27" s="109"/>
      <c r="AI27" s="109"/>
      <c r="AJ27" s="119"/>
      <c r="AK27" s="109"/>
    </row>
    <row r="28" spans="2:37" s="91" customFormat="1" ht="22.5" x14ac:dyDescent="0.25">
      <c r="B28" s="90" t="s">
        <v>877</v>
      </c>
      <c r="C28" s="39" t="s">
        <v>878</v>
      </c>
      <c r="D28" s="39" t="s">
        <v>879</v>
      </c>
      <c r="E28" s="90" t="s">
        <v>801</v>
      </c>
      <c r="F28" s="90" t="s">
        <v>880</v>
      </c>
      <c r="G28" s="37">
        <v>3.5</v>
      </c>
      <c r="H28" s="90">
        <v>2016</v>
      </c>
      <c r="I28" s="90" t="s">
        <v>1102</v>
      </c>
      <c r="J28" s="90" t="s">
        <v>110</v>
      </c>
      <c r="K28" s="90" t="s">
        <v>881</v>
      </c>
      <c r="L28" s="90" t="s">
        <v>882</v>
      </c>
      <c r="M28" s="37">
        <v>135</v>
      </c>
      <c r="N28" s="90" t="s">
        <v>1088</v>
      </c>
      <c r="O28" s="36" t="s">
        <v>1099</v>
      </c>
      <c r="P28" s="36" t="s">
        <v>110</v>
      </c>
      <c r="Q28" s="36"/>
      <c r="R28" s="39" t="s">
        <v>883</v>
      </c>
      <c r="S28" s="90"/>
      <c r="T28" s="116"/>
      <c r="U28" s="117"/>
      <c r="V28" s="117"/>
      <c r="W28" s="117"/>
      <c r="X28" s="117"/>
      <c r="Y28" s="117"/>
      <c r="Z28" s="117"/>
      <c r="AA28" s="117"/>
      <c r="AB28" s="117"/>
      <c r="AC28" s="111"/>
      <c r="AD28" s="120"/>
      <c r="AE28" s="120"/>
      <c r="AF28" s="120"/>
      <c r="AG28" s="111"/>
      <c r="AH28" s="111"/>
      <c r="AI28" s="111"/>
      <c r="AJ28" s="111"/>
      <c r="AK28" s="120"/>
    </row>
    <row r="29" spans="2:37" s="91" customFormat="1" ht="22.5" x14ac:dyDescent="0.25">
      <c r="B29" s="87" t="s">
        <v>960</v>
      </c>
      <c r="C29" s="39" t="s">
        <v>1090</v>
      </c>
      <c r="D29" s="88" t="s">
        <v>1093</v>
      </c>
      <c r="E29" s="87" t="s">
        <v>1122</v>
      </c>
      <c r="F29" s="87" t="s">
        <v>953</v>
      </c>
      <c r="G29" s="105"/>
      <c r="H29" s="87" t="s">
        <v>771</v>
      </c>
      <c r="I29" s="90" t="s">
        <v>1096</v>
      </c>
      <c r="J29" s="90" t="s">
        <v>110</v>
      </c>
      <c r="K29" s="87" t="s">
        <v>829</v>
      </c>
      <c r="L29" s="87" t="s">
        <v>890</v>
      </c>
      <c r="M29" s="37">
        <v>11.8</v>
      </c>
      <c r="N29" s="87" t="s">
        <v>950</v>
      </c>
      <c r="O29" s="36" t="s">
        <v>1096</v>
      </c>
      <c r="P29" s="88"/>
      <c r="Q29" s="88"/>
      <c r="R29" s="88" t="s">
        <v>1714</v>
      </c>
      <c r="S29" s="88" t="s">
        <v>961</v>
      </c>
      <c r="T29" s="114"/>
      <c r="U29" s="113"/>
      <c r="V29" s="113"/>
      <c r="W29" s="113"/>
      <c r="X29" s="113"/>
      <c r="Y29" s="113"/>
      <c r="Z29" s="113"/>
      <c r="AA29" s="113"/>
      <c r="AB29" s="113"/>
      <c r="AC29" s="109"/>
      <c r="AD29" s="109"/>
      <c r="AE29" s="119"/>
      <c r="AF29" s="119"/>
      <c r="AG29" s="119"/>
      <c r="AH29" s="119"/>
      <c r="AI29" s="119"/>
      <c r="AJ29" s="109"/>
      <c r="AK29" s="109"/>
    </row>
    <row r="30" spans="2:37" s="91" customFormat="1" ht="22.5" x14ac:dyDescent="0.25">
      <c r="B30" s="87" t="s">
        <v>965</v>
      </c>
      <c r="C30" s="97" t="s">
        <v>966</v>
      </c>
      <c r="D30" s="88" t="s">
        <v>1094</v>
      </c>
      <c r="E30" s="87" t="s">
        <v>1123</v>
      </c>
      <c r="F30" s="87" t="s">
        <v>967</v>
      </c>
      <c r="G30" s="105"/>
      <c r="H30" s="87" t="s">
        <v>771</v>
      </c>
      <c r="I30" s="90" t="s">
        <v>1096</v>
      </c>
      <c r="J30" s="90" t="s">
        <v>110</v>
      </c>
      <c r="K30" s="87" t="s">
        <v>829</v>
      </c>
      <c r="L30" s="87"/>
      <c r="M30" s="105"/>
      <c r="N30" s="87" t="s">
        <v>968</v>
      </c>
      <c r="O30" s="36" t="s">
        <v>1096</v>
      </c>
      <c r="P30" s="88"/>
      <c r="Q30" s="88"/>
      <c r="R30" s="88" t="s">
        <v>1704</v>
      </c>
      <c r="S30" s="88"/>
      <c r="T30" s="114"/>
      <c r="U30" s="113"/>
      <c r="V30" s="113"/>
      <c r="W30" s="113"/>
      <c r="X30" s="113"/>
      <c r="Y30" s="113"/>
      <c r="Z30" s="113"/>
      <c r="AA30" s="113"/>
      <c r="AB30" s="113"/>
      <c r="AC30" s="109"/>
      <c r="AD30" s="109"/>
      <c r="AE30" s="109"/>
      <c r="AF30" s="109"/>
      <c r="AG30" s="109"/>
      <c r="AH30" s="109"/>
      <c r="AI30" s="109"/>
      <c r="AJ30" s="109"/>
      <c r="AK30" s="109"/>
    </row>
    <row r="31" spans="2:37" s="91" customFormat="1" ht="45" x14ac:dyDescent="0.25">
      <c r="B31" s="87" t="s">
        <v>951</v>
      </c>
      <c r="C31" s="39" t="s">
        <v>952</v>
      </c>
      <c r="D31" s="88" t="s">
        <v>1121</v>
      </c>
      <c r="E31" s="87" t="s">
        <v>1120</v>
      </c>
      <c r="F31" s="87" t="s">
        <v>953</v>
      </c>
      <c r="G31" s="105">
        <v>0.5</v>
      </c>
      <c r="H31" s="87" t="s">
        <v>771</v>
      </c>
      <c r="I31" s="90" t="s">
        <v>1096</v>
      </c>
      <c r="J31" s="90" t="s">
        <v>110</v>
      </c>
      <c r="K31" s="87" t="s">
        <v>829</v>
      </c>
      <c r="L31" s="87" t="s">
        <v>954</v>
      </c>
      <c r="M31" s="105">
        <v>14.9</v>
      </c>
      <c r="N31" s="87" t="s">
        <v>955</v>
      </c>
      <c r="O31" s="36" t="s">
        <v>1096</v>
      </c>
      <c r="P31" s="88"/>
      <c r="Q31" s="88"/>
      <c r="R31" s="88" t="s">
        <v>1712</v>
      </c>
      <c r="S31" s="88" t="s">
        <v>956</v>
      </c>
      <c r="T31" s="115"/>
      <c r="U31" s="113"/>
      <c r="V31" s="113"/>
      <c r="W31" s="113"/>
      <c r="X31" s="113"/>
      <c r="Y31" s="113"/>
      <c r="Z31" s="113"/>
      <c r="AA31" s="113"/>
      <c r="AB31" s="113"/>
      <c r="AC31" s="109"/>
      <c r="AD31" s="109"/>
      <c r="AE31" s="119"/>
      <c r="AF31" s="119"/>
      <c r="AG31" s="119"/>
      <c r="AH31" s="119"/>
      <c r="AI31" s="119"/>
      <c r="AJ31" s="109"/>
      <c r="AK31" s="109"/>
    </row>
    <row r="32" spans="2:37" ht="22.5" x14ac:dyDescent="0.25">
      <c r="B32" s="87" t="s">
        <v>866</v>
      </c>
      <c r="C32" s="97" t="s">
        <v>867</v>
      </c>
      <c r="D32" s="94" t="s">
        <v>868</v>
      </c>
      <c r="E32" s="93" t="s">
        <v>801</v>
      </c>
      <c r="F32" s="87" t="s">
        <v>869</v>
      </c>
      <c r="G32" s="37">
        <v>5</v>
      </c>
      <c r="H32" s="87" t="s">
        <v>870</v>
      </c>
      <c r="I32" s="202" t="s">
        <v>1099</v>
      </c>
      <c r="J32" s="87" t="s">
        <v>871</v>
      </c>
      <c r="K32" s="87" t="s">
        <v>872</v>
      </c>
      <c r="L32" s="87"/>
      <c r="M32" s="105">
        <v>50</v>
      </c>
      <c r="N32" s="87" t="s">
        <v>384</v>
      </c>
      <c r="O32" s="36" t="s">
        <v>1096</v>
      </c>
      <c r="P32" s="88"/>
      <c r="Q32" s="88"/>
      <c r="R32" s="36" t="s">
        <v>1706</v>
      </c>
      <c r="S32" s="88"/>
      <c r="T32" s="115"/>
      <c r="U32" s="115"/>
      <c r="V32" s="115"/>
      <c r="W32" s="115"/>
      <c r="X32" s="115"/>
      <c r="Y32" s="113"/>
      <c r="Z32" s="113"/>
      <c r="AA32" s="113"/>
      <c r="AB32" s="113"/>
      <c r="AC32" s="109"/>
      <c r="AD32" s="109"/>
      <c r="AE32" s="109"/>
      <c r="AF32" s="109"/>
      <c r="AG32" s="109"/>
      <c r="AH32" s="109"/>
      <c r="AI32" s="109"/>
      <c r="AJ32" s="119"/>
      <c r="AK32" s="109"/>
    </row>
    <row r="33" spans="2:37" s="91" customFormat="1" ht="22.5" x14ac:dyDescent="0.25">
      <c r="B33" s="90" t="s">
        <v>893</v>
      </c>
      <c r="C33" s="39" t="s">
        <v>894</v>
      </c>
      <c r="D33" s="36" t="s">
        <v>895</v>
      </c>
      <c r="E33" s="90" t="s">
        <v>1115</v>
      </c>
      <c r="F33" s="90" t="s">
        <v>896</v>
      </c>
      <c r="G33" s="37">
        <v>4.9000000000000004</v>
      </c>
      <c r="H33" s="90" t="s">
        <v>897</v>
      </c>
      <c r="I33" s="90" t="s">
        <v>1097</v>
      </c>
      <c r="J33" s="90" t="s">
        <v>110</v>
      </c>
      <c r="K33" s="90" t="s">
        <v>889</v>
      </c>
      <c r="L33" s="90" t="s">
        <v>804</v>
      </c>
      <c r="M33" s="37">
        <v>169.96</v>
      </c>
      <c r="N33" s="90" t="s">
        <v>384</v>
      </c>
      <c r="O33" s="36" t="s">
        <v>1105</v>
      </c>
      <c r="P33" s="36" t="s">
        <v>110</v>
      </c>
      <c r="Q33" s="36" t="s">
        <v>796</v>
      </c>
      <c r="R33" s="36" t="s">
        <v>1707</v>
      </c>
      <c r="S33" s="36" t="s">
        <v>898</v>
      </c>
      <c r="T33" s="115"/>
      <c r="U33" s="115"/>
      <c r="V33" s="115"/>
      <c r="W33" s="115"/>
      <c r="X33" s="115"/>
      <c r="Y33" s="115"/>
      <c r="Z33" s="115"/>
      <c r="AA33" s="114"/>
      <c r="AB33" s="114"/>
      <c r="AC33" s="110"/>
      <c r="AD33" s="110"/>
      <c r="AE33" s="110"/>
      <c r="AF33" s="110"/>
      <c r="AG33" s="110"/>
      <c r="AH33" s="110"/>
      <c r="AI33" s="110"/>
      <c r="AJ33" s="119"/>
      <c r="AK33" s="110"/>
    </row>
    <row r="34" spans="2:37" s="91" customFormat="1" ht="22.5" x14ac:dyDescent="0.25">
      <c r="B34" s="90" t="s">
        <v>864</v>
      </c>
      <c r="C34" s="39" t="s">
        <v>865</v>
      </c>
      <c r="D34" s="36" t="s">
        <v>1087</v>
      </c>
      <c r="E34" s="90" t="s">
        <v>1113</v>
      </c>
      <c r="F34" s="87" t="s">
        <v>817</v>
      </c>
      <c r="G34" s="37"/>
      <c r="H34" s="90"/>
      <c r="I34" s="200" t="s">
        <v>1101</v>
      </c>
      <c r="J34" s="90"/>
      <c r="K34" s="90"/>
      <c r="L34" s="90"/>
      <c r="M34" s="37">
        <v>50</v>
      </c>
      <c r="N34" s="90" t="s">
        <v>632</v>
      </c>
      <c r="O34" s="36" t="s">
        <v>1096</v>
      </c>
      <c r="P34" s="36"/>
      <c r="Q34" s="36"/>
      <c r="R34" s="36" t="s">
        <v>1711</v>
      </c>
      <c r="S34" s="36"/>
      <c r="T34" s="113"/>
      <c r="U34" s="113"/>
      <c r="V34" s="113"/>
      <c r="W34" s="113"/>
      <c r="X34" s="113"/>
      <c r="Y34" s="113"/>
      <c r="Z34" s="113"/>
      <c r="AA34" s="113"/>
      <c r="AB34" s="113"/>
      <c r="AC34" s="109"/>
      <c r="AD34" s="109"/>
      <c r="AE34" s="109"/>
      <c r="AF34" s="109"/>
      <c r="AG34" s="109"/>
      <c r="AH34" s="109"/>
      <c r="AI34" s="109"/>
      <c r="AJ34" s="119"/>
      <c r="AK34" s="109"/>
    </row>
    <row r="35" spans="2:37" ht="22.5" x14ac:dyDescent="0.25">
      <c r="B35" s="87" t="s">
        <v>947</v>
      </c>
      <c r="C35" s="97" t="s">
        <v>948</v>
      </c>
      <c r="D35" s="88" t="s">
        <v>949</v>
      </c>
      <c r="E35" s="87" t="s">
        <v>1119</v>
      </c>
      <c r="F35" s="87" t="s">
        <v>817</v>
      </c>
      <c r="G35" s="105"/>
      <c r="H35" s="87" t="s">
        <v>950</v>
      </c>
      <c r="I35" s="90" t="s">
        <v>1096</v>
      </c>
      <c r="J35" s="90" t="s">
        <v>110</v>
      </c>
      <c r="K35" s="87" t="s">
        <v>829</v>
      </c>
      <c r="L35" s="87"/>
      <c r="M35" s="105"/>
      <c r="N35" s="87" t="s">
        <v>114</v>
      </c>
      <c r="O35" s="36" t="s">
        <v>1096</v>
      </c>
      <c r="P35" s="88"/>
      <c r="Q35" s="88"/>
      <c r="R35" s="88" t="s">
        <v>1715</v>
      </c>
      <c r="S35" s="88"/>
      <c r="T35" s="114"/>
      <c r="U35" s="113"/>
      <c r="V35" s="113"/>
      <c r="W35" s="113"/>
      <c r="X35" s="113"/>
      <c r="Y35" s="113"/>
      <c r="Z35" s="113"/>
      <c r="AA35" s="115"/>
      <c r="AB35" s="113"/>
      <c r="AC35" s="109"/>
      <c r="AD35" s="109"/>
      <c r="AE35" s="109"/>
      <c r="AF35" s="109"/>
      <c r="AG35" s="109"/>
      <c r="AH35" s="109"/>
      <c r="AI35" s="109"/>
      <c r="AJ35" s="109"/>
      <c r="AK35" s="119"/>
    </row>
    <row r="36" spans="2:37" s="91" customFormat="1" x14ac:dyDescent="0.25">
      <c r="B36" s="87" t="s">
        <v>969</v>
      </c>
      <c r="C36" s="97" t="s">
        <v>970</v>
      </c>
      <c r="D36" s="88" t="s">
        <v>971</v>
      </c>
      <c r="E36" s="87" t="s">
        <v>1124</v>
      </c>
      <c r="F36" s="87" t="s">
        <v>967</v>
      </c>
      <c r="G36" s="105"/>
      <c r="H36" s="87" t="s">
        <v>771</v>
      </c>
      <c r="I36" s="90" t="s">
        <v>1096</v>
      </c>
      <c r="J36" s="90" t="s">
        <v>110</v>
      </c>
      <c r="K36" s="87" t="s">
        <v>829</v>
      </c>
      <c r="L36" s="87"/>
      <c r="M36" s="105"/>
      <c r="N36" s="87" t="s">
        <v>114</v>
      </c>
      <c r="O36" s="36" t="s">
        <v>1096</v>
      </c>
      <c r="P36" s="88"/>
      <c r="Q36" s="88"/>
      <c r="R36" s="88" t="s">
        <v>1704</v>
      </c>
      <c r="S36" s="88"/>
      <c r="T36" s="114"/>
      <c r="U36" s="113"/>
      <c r="V36" s="113"/>
      <c r="W36" s="113"/>
      <c r="X36" s="113"/>
      <c r="Y36" s="113"/>
      <c r="Z36" s="113"/>
      <c r="AA36" s="113"/>
      <c r="AB36" s="113"/>
      <c r="AC36" s="109"/>
      <c r="AD36" s="109"/>
      <c r="AE36" s="109"/>
      <c r="AF36" s="109"/>
      <c r="AG36" s="109"/>
      <c r="AH36" s="109"/>
      <c r="AI36" s="109"/>
      <c r="AJ36" s="109"/>
      <c r="AK36" s="119"/>
    </row>
    <row r="37" spans="2:37" x14ac:dyDescent="0.25">
      <c r="B37" s="87" t="s">
        <v>972</v>
      </c>
      <c r="C37" s="97" t="s">
        <v>973</v>
      </c>
      <c r="D37" s="88" t="s">
        <v>974</v>
      </c>
      <c r="E37" s="87" t="s">
        <v>1125</v>
      </c>
      <c r="F37" s="87" t="s">
        <v>967</v>
      </c>
      <c r="G37" s="105"/>
      <c r="H37" s="87" t="s">
        <v>771</v>
      </c>
      <c r="I37" s="90" t="s">
        <v>1096</v>
      </c>
      <c r="J37" s="90" t="s">
        <v>110</v>
      </c>
      <c r="K37" s="87" t="s">
        <v>829</v>
      </c>
      <c r="L37" s="87"/>
      <c r="M37" s="105"/>
      <c r="N37" s="87" t="s">
        <v>114</v>
      </c>
      <c r="O37" s="36" t="s">
        <v>1096</v>
      </c>
      <c r="P37" s="88"/>
      <c r="Q37" s="88"/>
      <c r="R37" s="88" t="s">
        <v>1704</v>
      </c>
      <c r="S37" s="88"/>
      <c r="T37" s="114"/>
      <c r="U37" s="113"/>
      <c r="V37" s="113"/>
      <c r="W37" s="113"/>
      <c r="X37" s="113"/>
      <c r="Y37" s="113"/>
      <c r="Z37" s="113"/>
      <c r="AA37" s="113"/>
      <c r="AB37" s="113"/>
      <c r="AC37" s="109"/>
      <c r="AD37" s="109"/>
      <c r="AE37" s="109"/>
      <c r="AF37" s="109"/>
      <c r="AG37" s="109"/>
      <c r="AH37" s="109"/>
      <c r="AI37" s="109"/>
      <c r="AJ37" s="109"/>
      <c r="AK37" s="119"/>
    </row>
    <row r="38" spans="2:37" ht="22.5" x14ac:dyDescent="0.25">
      <c r="B38" s="107" t="s">
        <v>975</v>
      </c>
      <c r="C38" s="196" t="s">
        <v>976</v>
      </c>
      <c r="D38" s="103" t="s">
        <v>977</v>
      </c>
      <c r="E38" s="107" t="s">
        <v>1126</v>
      </c>
      <c r="F38" s="87" t="s">
        <v>967</v>
      </c>
      <c r="G38" s="105"/>
      <c r="H38" s="87" t="s">
        <v>771</v>
      </c>
      <c r="I38" s="90" t="s">
        <v>1096</v>
      </c>
      <c r="J38" s="90" t="s">
        <v>110</v>
      </c>
      <c r="K38" s="87" t="s">
        <v>829</v>
      </c>
      <c r="L38" s="87"/>
      <c r="M38" s="105"/>
      <c r="N38" s="87" t="s">
        <v>114</v>
      </c>
      <c r="O38" s="36" t="s">
        <v>1096</v>
      </c>
      <c r="P38" s="88"/>
      <c r="Q38" s="88"/>
      <c r="R38" s="88" t="s">
        <v>1704</v>
      </c>
      <c r="S38" s="88"/>
      <c r="T38" s="114"/>
      <c r="U38" s="113"/>
      <c r="V38" s="113"/>
      <c r="W38" s="113"/>
      <c r="X38" s="113"/>
      <c r="Y38" s="113"/>
      <c r="Z38" s="113"/>
      <c r="AA38" s="113"/>
      <c r="AB38" s="113"/>
      <c r="AC38" s="109"/>
      <c r="AD38" s="109"/>
      <c r="AE38" s="109"/>
      <c r="AF38" s="109"/>
      <c r="AG38" s="109"/>
      <c r="AH38" s="109"/>
      <c r="AI38" s="109"/>
      <c r="AJ38" s="109"/>
      <c r="AK38" s="119"/>
    </row>
    <row r="39" spans="2:37" x14ac:dyDescent="0.25">
      <c r="B39" s="87" t="s">
        <v>978</v>
      </c>
      <c r="C39" s="97" t="s">
        <v>979</v>
      </c>
      <c r="D39" s="88" t="s">
        <v>974</v>
      </c>
      <c r="E39" s="107" t="s">
        <v>1125</v>
      </c>
      <c r="F39" s="87" t="s">
        <v>967</v>
      </c>
      <c r="G39" s="105"/>
      <c r="H39" s="87" t="s">
        <v>771</v>
      </c>
      <c r="I39" s="90" t="s">
        <v>1096</v>
      </c>
      <c r="J39" s="90" t="s">
        <v>110</v>
      </c>
      <c r="K39" s="87" t="s">
        <v>829</v>
      </c>
      <c r="L39" s="87"/>
      <c r="M39" s="105"/>
      <c r="N39" s="87" t="s">
        <v>114</v>
      </c>
      <c r="O39" s="36" t="s">
        <v>1096</v>
      </c>
      <c r="P39" s="88"/>
      <c r="Q39" s="88"/>
      <c r="R39" s="88" t="s">
        <v>1704</v>
      </c>
      <c r="S39" s="88"/>
      <c r="T39" s="114"/>
      <c r="U39" s="113"/>
      <c r="V39" s="113"/>
      <c r="W39" s="113"/>
      <c r="X39" s="113"/>
      <c r="Y39" s="113"/>
      <c r="Z39" s="113"/>
      <c r="AA39" s="113"/>
      <c r="AB39" s="113"/>
      <c r="AC39" s="109"/>
      <c r="AD39" s="109"/>
      <c r="AE39" s="109"/>
      <c r="AF39" s="109"/>
      <c r="AG39" s="109"/>
      <c r="AH39" s="109"/>
      <c r="AI39" s="109"/>
      <c r="AJ39" s="109"/>
      <c r="AK39" s="119"/>
    </row>
    <row r="40" spans="2:37" x14ac:dyDescent="0.25">
      <c r="B40" s="87" t="s">
        <v>980</v>
      </c>
      <c r="C40" s="97" t="s">
        <v>981</v>
      </c>
      <c r="D40" s="88"/>
      <c r="E40" s="87" t="s">
        <v>1125</v>
      </c>
      <c r="F40" s="87" t="s">
        <v>967</v>
      </c>
      <c r="G40" s="105"/>
      <c r="H40" s="87" t="s">
        <v>771</v>
      </c>
      <c r="I40" s="90" t="s">
        <v>1096</v>
      </c>
      <c r="J40" s="90" t="s">
        <v>110</v>
      </c>
      <c r="K40" s="87" t="s">
        <v>829</v>
      </c>
      <c r="L40" s="87"/>
      <c r="M40" s="105"/>
      <c r="N40" s="87" t="s">
        <v>114</v>
      </c>
      <c r="O40" s="36" t="s">
        <v>1096</v>
      </c>
      <c r="P40" s="88"/>
      <c r="Q40" s="88"/>
      <c r="R40" s="88" t="s">
        <v>1704</v>
      </c>
      <c r="S40" s="88"/>
      <c r="T40" s="114"/>
      <c r="U40" s="113"/>
      <c r="V40" s="113"/>
      <c r="W40" s="113"/>
      <c r="X40" s="113"/>
      <c r="Y40" s="113"/>
      <c r="Z40" s="113"/>
      <c r="AA40" s="113"/>
      <c r="AB40" s="113"/>
      <c r="AC40" s="109"/>
      <c r="AD40" s="109"/>
      <c r="AE40" s="109"/>
      <c r="AF40" s="109"/>
      <c r="AG40" s="109"/>
      <c r="AH40" s="109"/>
      <c r="AI40" s="109"/>
      <c r="AJ40" s="109"/>
      <c r="AK40" s="119"/>
    </row>
    <row r="41" spans="2:37" x14ac:dyDescent="0.25">
      <c r="B41" s="87" t="s">
        <v>982</v>
      </c>
      <c r="C41" s="97" t="s">
        <v>983</v>
      </c>
      <c r="D41" s="88"/>
      <c r="E41" s="87" t="s">
        <v>1125</v>
      </c>
      <c r="F41" s="87" t="s">
        <v>967</v>
      </c>
      <c r="G41" s="105"/>
      <c r="H41" s="87" t="s">
        <v>771</v>
      </c>
      <c r="I41" s="90" t="s">
        <v>1096</v>
      </c>
      <c r="J41" s="90" t="s">
        <v>110</v>
      </c>
      <c r="K41" s="87" t="s">
        <v>829</v>
      </c>
      <c r="L41" s="87"/>
      <c r="M41" s="105"/>
      <c r="N41" s="87" t="s">
        <v>114</v>
      </c>
      <c r="O41" s="36" t="s">
        <v>1096</v>
      </c>
      <c r="P41" s="88"/>
      <c r="Q41" s="88"/>
      <c r="R41" s="88" t="s">
        <v>1704</v>
      </c>
      <c r="S41" s="88"/>
      <c r="T41" s="114"/>
      <c r="U41" s="113"/>
      <c r="V41" s="113"/>
      <c r="W41" s="113"/>
      <c r="X41" s="113"/>
      <c r="Y41" s="113"/>
      <c r="Z41" s="113"/>
      <c r="AA41" s="113"/>
      <c r="AB41" s="113"/>
      <c r="AC41" s="109"/>
      <c r="AD41" s="109"/>
      <c r="AE41" s="109"/>
      <c r="AF41" s="109"/>
      <c r="AG41" s="109"/>
      <c r="AH41" s="109"/>
      <c r="AI41" s="109"/>
      <c r="AJ41" s="109"/>
      <c r="AK41" s="119"/>
    </row>
    <row r="42" spans="2:37" x14ac:dyDescent="0.25">
      <c r="B42" s="87" t="s">
        <v>984</v>
      </c>
      <c r="C42" s="97" t="s">
        <v>985</v>
      </c>
      <c r="D42" s="88" t="s">
        <v>986</v>
      </c>
      <c r="E42" s="87" t="s">
        <v>1127</v>
      </c>
      <c r="F42" s="87" t="s">
        <v>967</v>
      </c>
      <c r="G42" s="105"/>
      <c r="H42" s="87" t="s">
        <v>771</v>
      </c>
      <c r="I42" s="90" t="s">
        <v>1096</v>
      </c>
      <c r="J42" s="90" t="s">
        <v>110</v>
      </c>
      <c r="K42" s="87" t="s">
        <v>829</v>
      </c>
      <c r="L42" s="87"/>
      <c r="M42" s="105"/>
      <c r="N42" s="87" t="s">
        <v>114</v>
      </c>
      <c r="O42" s="36" t="s">
        <v>1096</v>
      </c>
      <c r="P42" s="88"/>
      <c r="Q42" s="88"/>
      <c r="R42" s="88" t="s">
        <v>1704</v>
      </c>
      <c r="S42" s="88"/>
      <c r="T42" s="114"/>
      <c r="U42" s="113"/>
      <c r="V42" s="113"/>
      <c r="W42" s="113"/>
      <c r="X42" s="113"/>
      <c r="Y42" s="113"/>
      <c r="Z42" s="113"/>
      <c r="AA42" s="113"/>
      <c r="AB42" s="113"/>
      <c r="AC42" s="109"/>
      <c r="AD42" s="109"/>
      <c r="AE42" s="109"/>
      <c r="AF42" s="109"/>
      <c r="AG42" s="109"/>
      <c r="AH42" s="109"/>
      <c r="AI42" s="109"/>
      <c r="AJ42" s="109"/>
      <c r="AK42" s="119"/>
    </row>
    <row r="43" spans="2:37" x14ac:dyDescent="0.25">
      <c r="B43" s="87" t="s">
        <v>987</v>
      </c>
      <c r="C43" s="97" t="s">
        <v>988</v>
      </c>
      <c r="D43" s="88"/>
      <c r="E43" s="87" t="s">
        <v>1127</v>
      </c>
      <c r="F43" s="87" t="s">
        <v>967</v>
      </c>
      <c r="G43" s="105"/>
      <c r="H43" s="87" t="s">
        <v>771</v>
      </c>
      <c r="I43" s="90" t="s">
        <v>1096</v>
      </c>
      <c r="J43" s="90" t="s">
        <v>110</v>
      </c>
      <c r="K43" s="87" t="s">
        <v>829</v>
      </c>
      <c r="L43" s="87"/>
      <c r="M43" s="105"/>
      <c r="N43" s="87" t="s">
        <v>114</v>
      </c>
      <c r="O43" s="36" t="s">
        <v>1096</v>
      </c>
      <c r="P43" s="88"/>
      <c r="Q43" s="88"/>
      <c r="R43" s="88" t="s">
        <v>1704</v>
      </c>
      <c r="S43" s="88"/>
      <c r="T43" s="114"/>
      <c r="U43" s="113"/>
      <c r="V43" s="113"/>
      <c r="W43" s="113"/>
      <c r="X43" s="113"/>
      <c r="Y43" s="113"/>
      <c r="Z43" s="113"/>
      <c r="AA43" s="113"/>
      <c r="AB43" s="113"/>
      <c r="AC43" s="109"/>
      <c r="AD43" s="109"/>
      <c r="AE43" s="109"/>
      <c r="AF43" s="109"/>
      <c r="AG43" s="109"/>
      <c r="AH43" s="109"/>
      <c r="AI43" s="109"/>
      <c r="AJ43" s="109"/>
      <c r="AK43" s="119"/>
    </row>
    <row r="44" spans="2:37" x14ac:dyDescent="0.25">
      <c r="B44" s="87" t="s">
        <v>989</v>
      </c>
      <c r="C44" s="97" t="s">
        <v>990</v>
      </c>
      <c r="D44" s="88"/>
      <c r="E44" s="87" t="s">
        <v>1127</v>
      </c>
      <c r="F44" s="87" t="s">
        <v>967</v>
      </c>
      <c r="G44" s="105"/>
      <c r="H44" s="87" t="s">
        <v>771</v>
      </c>
      <c r="I44" s="90" t="s">
        <v>1096</v>
      </c>
      <c r="J44" s="90" t="s">
        <v>110</v>
      </c>
      <c r="K44" s="87" t="s">
        <v>829</v>
      </c>
      <c r="L44" s="87"/>
      <c r="M44" s="105"/>
      <c r="N44" s="87" t="s">
        <v>114</v>
      </c>
      <c r="O44" s="36" t="s">
        <v>1096</v>
      </c>
      <c r="P44" s="88"/>
      <c r="Q44" s="88"/>
      <c r="R44" s="88" t="s">
        <v>1704</v>
      </c>
      <c r="S44" s="88"/>
      <c r="T44" s="114"/>
      <c r="U44" s="113"/>
      <c r="V44" s="113"/>
      <c r="W44" s="113"/>
      <c r="X44" s="113"/>
      <c r="Y44" s="113"/>
      <c r="Z44" s="113"/>
      <c r="AA44" s="113"/>
      <c r="AB44" s="113"/>
      <c r="AC44" s="109"/>
      <c r="AD44" s="109"/>
      <c r="AE44" s="109"/>
      <c r="AF44" s="109"/>
      <c r="AG44" s="109"/>
      <c r="AH44" s="109"/>
      <c r="AI44" s="109"/>
      <c r="AJ44" s="109"/>
      <c r="AK44" s="119"/>
    </row>
    <row r="45" spans="2:37" x14ac:dyDescent="0.25">
      <c r="B45" s="87" t="s">
        <v>991</v>
      </c>
      <c r="C45" s="97" t="s">
        <v>992</v>
      </c>
      <c r="D45" s="88"/>
      <c r="E45" s="87" t="s">
        <v>1125</v>
      </c>
      <c r="F45" s="87" t="s">
        <v>967</v>
      </c>
      <c r="G45" s="105"/>
      <c r="H45" s="87" t="s">
        <v>771</v>
      </c>
      <c r="I45" s="90" t="s">
        <v>1096</v>
      </c>
      <c r="J45" s="90" t="s">
        <v>110</v>
      </c>
      <c r="K45" s="87" t="s">
        <v>829</v>
      </c>
      <c r="L45" s="87"/>
      <c r="M45" s="105"/>
      <c r="N45" s="87" t="s">
        <v>114</v>
      </c>
      <c r="O45" s="36" t="s">
        <v>1096</v>
      </c>
      <c r="P45" s="88"/>
      <c r="Q45" s="88"/>
      <c r="R45" s="88" t="s">
        <v>1704</v>
      </c>
      <c r="S45" s="88"/>
      <c r="T45" s="114"/>
      <c r="U45" s="113"/>
      <c r="V45" s="113"/>
      <c r="W45" s="113"/>
      <c r="X45" s="113"/>
      <c r="Y45" s="113"/>
      <c r="Z45" s="113"/>
      <c r="AA45" s="113"/>
      <c r="AB45" s="113"/>
      <c r="AC45" s="109"/>
      <c r="AD45" s="109"/>
      <c r="AE45" s="109"/>
      <c r="AF45" s="109"/>
      <c r="AG45" s="109"/>
      <c r="AH45" s="109"/>
      <c r="AI45" s="109"/>
      <c r="AJ45" s="109"/>
      <c r="AK45" s="119"/>
    </row>
    <row r="46" spans="2:37" x14ac:dyDescent="0.25">
      <c r="B46" s="87" t="s">
        <v>993</v>
      </c>
      <c r="C46" s="97" t="s">
        <v>994</v>
      </c>
      <c r="D46" s="88" t="s">
        <v>995</v>
      </c>
      <c r="E46" s="87" t="s">
        <v>1127</v>
      </c>
      <c r="F46" s="87" t="s">
        <v>967</v>
      </c>
      <c r="G46" s="105"/>
      <c r="H46" s="87" t="s">
        <v>771</v>
      </c>
      <c r="I46" s="90" t="s">
        <v>1096</v>
      </c>
      <c r="J46" s="90" t="s">
        <v>110</v>
      </c>
      <c r="K46" s="87" t="s">
        <v>829</v>
      </c>
      <c r="L46" s="87"/>
      <c r="M46" s="105"/>
      <c r="N46" s="87" t="s">
        <v>114</v>
      </c>
      <c r="O46" s="36" t="s">
        <v>1096</v>
      </c>
      <c r="P46" s="88"/>
      <c r="Q46" s="88"/>
      <c r="R46" s="88" t="s">
        <v>1704</v>
      </c>
      <c r="S46" s="88"/>
      <c r="T46" s="114"/>
      <c r="U46" s="113"/>
      <c r="V46" s="113"/>
      <c r="W46" s="113"/>
      <c r="X46" s="113"/>
      <c r="Y46" s="113"/>
      <c r="Z46" s="113"/>
      <c r="AA46" s="113"/>
      <c r="AB46" s="113"/>
      <c r="AC46" s="109"/>
      <c r="AD46" s="109"/>
      <c r="AE46" s="109"/>
      <c r="AF46" s="109"/>
      <c r="AG46" s="109"/>
      <c r="AH46" s="109"/>
      <c r="AI46" s="109"/>
      <c r="AJ46" s="109"/>
      <c r="AK46" s="119"/>
    </row>
    <row r="47" spans="2:37" ht="22.5" x14ac:dyDescent="0.25">
      <c r="B47" s="87" t="s">
        <v>1000</v>
      </c>
      <c r="C47" s="97" t="s">
        <v>1001</v>
      </c>
      <c r="D47" s="88" t="s">
        <v>1002</v>
      </c>
      <c r="E47" s="87" t="s">
        <v>1128</v>
      </c>
      <c r="F47" s="87" t="s">
        <v>1003</v>
      </c>
      <c r="G47" s="105"/>
      <c r="H47" s="87" t="s">
        <v>771</v>
      </c>
      <c r="I47" s="90" t="s">
        <v>1096</v>
      </c>
      <c r="J47" s="87" t="s">
        <v>110</v>
      </c>
      <c r="K47" s="87" t="s">
        <v>1004</v>
      </c>
      <c r="L47" s="87"/>
      <c r="M47" s="105"/>
      <c r="N47" s="87" t="s">
        <v>114</v>
      </c>
      <c r="O47" s="36" t="s">
        <v>1096</v>
      </c>
      <c r="P47" s="88"/>
      <c r="Q47" s="88"/>
      <c r="R47" s="88" t="s">
        <v>1704</v>
      </c>
      <c r="S47" s="88"/>
      <c r="T47" s="114"/>
      <c r="U47" s="113"/>
      <c r="V47" s="113"/>
      <c r="W47" s="113"/>
      <c r="X47" s="113"/>
      <c r="Y47" s="113"/>
      <c r="Z47" s="113"/>
      <c r="AA47" s="113"/>
      <c r="AB47" s="113"/>
      <c r="AC47" s="109"/>
      <c r="AD47" s="109"/>
      <c r="AE47" s="109"/>
      <c r="AF47" s="109"/>
      <c r="AG47" s="109"/>
      <c r="AH47" s="109"/>
      <c r="AI47" s="109"/>
      <c r="AJ47" s="109"/>
      <c r="AK47" s="119"/>
    </row>
    <row r="48" spans="2:37" ht="33.75" x14ac:dyDescent="0.25">
      <c r="B48" s="87" t="s">
        <v>951</v>
      </c>
      <c r="C48" s="39" t="s">
        <v>952</v>
      </c>
      <c r="D48" s="88" t="s">
        <v>1092</v>
      </c>
      <c r="E48" s="87" t="s">
        <v>1120</v>
      </c>
      <c r="F48" s="157" t="s">
        <v>957</v>
      </c>
      <c r="G48" s="105">
        <v>2</v>
      </c>
      <c r="H48" s="87" t="s">
        <v>92</v>
      </c>
      <c r="I48" s="90" t="s">
        <v>1096</v>
      </c>
      <c r="J48" s="90" t="s">
        <v>110</v>
      </c>
      <c r="K48" s="87"/>
      <c r="L48" s="87" t="s">
        <v>958</v>
      </c>
      <c r="M48" s="105"/>
      <c r="N48" s="87" t="s">
        <v>959</v>
      </c>
      <c r="O48" s="36" t="s">
        <v>1096</v>
      </c>
      <c r="P48" s="88"/>
      <c r="Q48" s="88"/>
      <c r="R48" s="88"/>
      <c r="S48" s="88"/>
      <c r="T48" s="115"/>
      <c r="U48" s="115"/>
      <c r="V48" s="115"/>
      <c r="W48" s="113"/>
      <c r="X48" s="113"/>
      <c r="Y48" s="113"/>
      <c r="Z48" s="113"/>
      <c r="AA48" s="113"/>
      <c r="AB48" s="113"/>
      <c r="AC48" s="109"/>
      <c r="AD48" s="109"/>
      <c r="AE48" s="109"/>
      <c r="AF48" s="109"/>
      <c r="AG48" s="109"/>
      <c r="AH48" s="109"/>
      <c r="AI48" s="109"/>
      <c r="AJ48" s="109"/>
      <c r="AK48" s="119"/>
    </row>
    <row r="49" spans="2:37" ht="67.5" x14ac:dyDescent="0.25">
      <c r="B49" s="90" t="s">
        <v>1022</v>
      </c>
      <c r="C49" s="39" t="s">
        <v>1023</v>
      </c>
      <c r="D49" s="36" t="s">
        <v>1024</v>
      </c>
      <c r="E49" s="90" t="s">
        <v>1025</v>
      </c>
      <c r="F49" s="90" t="s">
        <v>1026</v>
      </c>
      <c r="G49" s="37"/>
      <c r="H49" s="90">
        <v>2018</v>
      </c>
      <c r="I49" s="90" t="s">
        <v>1096</v>
      </c>
      <c r="J49" s="90" t="s">
        <v>110</v>
      </c>
      <c r="K49" s="90" t="s">
        <v>1027</v>
      </c>
      <c r="L49" s="90"/>
      <c r="M49" s="37" t="s">
        <v>1028</v>
      </c>
      <c r="N49" s="90" t="s">
        <v>1029</v>
      </c>
      <c r="O49" s="36" t="s">
        <v>1096</v>
      </c>
      <c r="P49" s="36" t="s">
        <v>110</v>
      </c>
      <c r="Q49" s="36" t="s">
        <v>1030</v>
      </c>
      <c r="R49" s="36"/>
      <c r="S49" s="36"/>
      <c r="T49" s="114"/>
      <c r="U49" s="114"/>
      <c r="V49" s="115"/>
      <c r="W49" s="114"/>
      <c r="X49" s="114"/>
      <c r="Y49" s="114"/>
      <c r="Z49" s="114"/>
      <c r="AA49" s="114"/>
      <c r="AB49" s="114"/>
      <c r="AC49" s="119"/>
      <c r="AD49" s="119"/>
      <c r="AE49" s="119"/>
      <c r="AF49" s="119"/>
      <c r="AG49" s="119"/>
      <c r="AH49" s="119"/>
      <c r="AI49" s="119"/>
      <c r="AJ49" s="119"/>
      <c r="AK49" s="110"/>
    </row>
    <row r="50" spans="2:37" ht="56.25" x14ac:dyDescent="0.25">
      <c r="B50" s="90" t="s">
        <v>1031</v>
      </c>
      <c r="C50" s="39" t="s">
        <v>1032</v>
      </c>
      <c r="D50" s="121" t="s">
        <v>1033</v>
      </c>
      <c r="E50" s="90" t="s">
        <v>132</v>
      </c>
      <c r="F50" s="90" t="s">
        <v>1020</v>
      </c>
      <c r="G50" s="37">
        <v>3.0000000000000001E-3</v>
      </c>
      <c r="H50" s="90">
        <v>2018</v>
      </c>
      <c r="I50" s="90" t="s">
        <v>1096</v>
      </c>
      <c r="J50" s="90" t="s">
        <v>110</v>
      </c>
      <c r="K50" s="90" t="s">
        <v>1027</v>
      </c>
      <c r="L50" s="90"/>
      <c r="M50" s="37" t="s">
        <v>1034</v>
      </c>
      <c r="N50" s="90" t="s">
        <v>1029</v>
      </c>
      <c r="O50" s="36" t="s">
        <v>1096</v>
      </c>
      <c r="P50" s="36" t="s">
        <v>110</v>
      </c>
      <c r="Q50" s="36" t="s">
        <v>1035</v>
      </c>
      <c r="R50" s="36"/>
      <c r="S50" s="36"/>
      <c r="T50" s="114"/>
      <c r="U50" s="114"/>
      <c r="V50" s="115"/>
      <c r="W50" s="114"/>
      <c r="X50" s="114"/>
      <c r="Y50" s="114"/>
      <c r="Z50" s="114"/>
      <c r="AA50" s="114"/>
      <c r="AB50" s="114"/>
      <c r="AC50" s="119"/>
      <c r="AD50" s="119"/>
      <c r="AE50" s="119"/>
      <c r="AF50" s="119"/>
      <c r="AG50" s="119"/>
      <c r="AH50" s="119"/>
      <c r="AI50" s="119"/>
      <c r="AJ50" s="119"/>
      <c r="AK50" s="110"/>
    </row>
    <row r="51" spans="2:37" ht="22.5" x14ac:dyDescent="0.25">
      <c r="B51" s="87" t="s">
        <v>873</v>
      </c>
      <c r="C51" s="97" t="s">
        <v>874</v>
      </c>
      <c r="D51" s="94" t="s">
        <v>875</v>
      </c>
      <c r="E51" s="93" t="s">
        <v>876</v>
      </c>
      <c r="F51" s="87" t="s">
        <v>1709</v>
      </c>
      <c r="G51" s="37"/>
      <c r="H51" s="90"/>
      <c r="I51" s="90" t="s">
        <v>1096</v>
      </c>
      <c r="J51" s="90"/>
      <c r="K51" s="90"/>
      <c r="L51" s="87"/>
      <c r="M51" s="105"/>
      <c r="N51" s="87"/>
      <c r="O51" s="36" t="s">
        <v>1096</v>
      </c>
      <c r="P51" s="88"/>
      <c r="Q51" s="88"/>
      <c r="R51" s="36" t="s">
        <v>1716</v>
      </c>
      <c r="S51" s="88"/>
      <c r="T51" s="113"/>
      <c r="U51" s="113"/>
      <c r="V51" s="113"/>
      <c r="W51" s="113"/>
      <c r="X51" s="113"/>
      <c r="Y51" s="113"/>
      <c r="Z51" s="113"/>
      <c r="AA51" s="113"/>
      <c r="AB51" s="113"/>
      <c r="AC51" s="109"/>
      <c r="AD51" s="109"/>
      <c r="AE51" s="109"/>
      <c r="AF51" s="109"/>
      <c r="AG51" s="109"/>
      <c r="AH51" s="109"/>
      <c r="AI51" s="109"/>
      <c r="AJ51" s="109"/>
      <c r="AK51" s="109"/>
    </row>
    <row r="52" spans="2:37" ht="33.75" x14ac:dyDescent="0.25">
      <c r="B52" s="87" t="s">
        <v>899</v>
      </c>
      <c r="C52" s="39" t="s">
        <v>900</v>
      </c>
      <c r="D52" s="94" t="s">
        <v>1089</v>
      </c>
      <c r="E52" s="93" t="s">
        <v>1116</v>
      </c>
      <c r="F52" s="87" t="s">
        <v>817</v>
      </c>
      <c r="G52" s="37"/>
      <c r="H52" s="90"/>
      <c r="I52" s="90" t="s">
        <v>1096</v>
      </c>
      <c r="J52" s="90"/>
      <c r="K52" s="90"/>
      <c r="L52" s="87"/>
      <c r="M52" s="105"/>
      <c r="N52" s="87"/>
      <c r="O52" s="36" t="s">
        <v>1096</v>
      </c>
      <c r="P52" s="88"/>
      <c r="Q52" s="88"/>
      <c r="R52" s="36" t="s">
        <v>1717</v>
      </c>
      <c r="S52" s="88"/>
      <c r="T52" s="113"/>
      <c r="U52" s="113"/>
      <c r="V52" s="113"/>
      <c r="W52" s="113"/>
      <c r="X52" s="113"/>
      <c r="Y52" s="113"/>
      <c r="Z52" s="113"/>
      <c r="AA52" s="113"/>
      <c r="AB52" s="113"/>
      <c r="AC52" s="109"/>
      <c r="AD52" s="109"/>
      <c r="AE52" s="109"/>
      <c r="AF52" s="109"/>
      <c r="AG52" s="109"/>
      <c r="AH52" s="109"/>
      <c r="AI52" s="109"/>
      <c r="AJ52" s="109"/>
      <c r="AK52" s="109"/>
    </row>
    <row r="53" spans="2:37" x14ac:dyDescent="0.25">
      <c r="B53" s="90" t="s">
        <v>911</v>
      </c>
      <c r="C53" s="39" t="s">
        <v>912</v>
      </c>
      <c r="D53" s="36" t="s">
        <v>913</v>
      </c>
      <c r="E53" s="90" t="s">
        <v>914</v>
      </c>
      <c r="F53" s="90" t="s">
        <v>915</v>
      </c>
      <c r="G53" s="37">
        <v>0.5</v>
      </c>
      <c r="H53" s="90">
        <v>2016</v>
      </c>
      <c r="I53" s="90" t="s">
        <v>1096</v>
      </c>
      <c r="J53" s="90" t="s">
        <v>110</v>
      </c>
      <c r="K53" s="90" t="s">
        <v>916</v>
      </c>
      <c r="L53" s="90"/>
      <c r="M53" s="37"/>
      <c r="N53" s="90"/>
      <c r="O53" s="36" t="s">
        <v>1096</v>
      </c>
      <c r="P53" s="36"/>
      <c r="Q53" s="36"/>
      <c r="R53" s="36" t="s">
        <v>917</v>
      </c>
      <c r="S53" s="36"/>
      <c r="T53" s="115"/>
      <c r="U53" s="114"/>
      <c r="V53" s="114"/>
      <c r="W53" s="114"/>
      <c r="X53" s="114"/>
      <c r="Y53" s="114"/>
      <c r="Z53" s="114"/>
      <c r="AA53" s="114"/>
      <c r="AB53" s="114"/>
      <c r="AC53" s="110"/>
      <c r="AD53" s="110"/>
      <c r="AE53" s="110"/>
      <c r="AF53" s="110"/>
      <c r="AG53" s="110"/>
      <c r="AH53" s="110"/>
      <c r="AI53" s="110"/>
      <c r="AJ53" s="110"/>
      <c r="AK53" s="110"/>
    </row>
    <row r="54" spans="2:37" x14ac:dyDescent="0.25">
      <c r="B54" s="90" t="s">
        <v>918</v>
      </c>
      <c r="C54" s="39" t="s">
        <v>919</v>
      </c>
      <c r="D54" s="36" t="s">
        <v>920</v>
      </c>
      <c r="E54" s="90" t="s">
        <v>801</v>
      </c>
      <c r="F54" s="90" t="s">
        <v>915</v>
      </c>
      <c r="G54" s="37"/>
      <c r="H54" s="90">
        <v>2017</v>
      </c>
      <c r="I54" s="90" t="s">
        <v>1103</v>
      </c>
      <c r="J54" s="90" t="s">
        <v>110</v>
      </c>
      <c r="K54" s="90" t="s">
        <v>916</v>
      </c>
      <c r="L54" s="90"/>
      <c r="M54" s="37"/>
      <c r="N54" s="90"/>
      <c r="O54" s="36" t="s">
        <v>1096</v>
      </c>
      <c r="P54" s="36"/>
      <c r="Q54" s="36"/>
      <c r="R54" s="36" t="s">
        <v>917</v>
      </c>
      <c r="S54" s="36"/>
      <c r="T54" s="114"/>
      <c r="U54" s="115"/>
      <c r="V54" s="114"/>
      <c r="W54" s="114"/>
      <c r="X54" s="114"/>
      <c r="Y54" s="114"/>
      <c r="Z54" s="114"/>
      <c r="AA54" s="114"/>
      <c r="AB54" s="114"/>
      <c r="AC54" s="110"/>
      <c r="AD54" s="110"/>
      <c r="AE54" s="110"/>
      <c r="AF54" s="110"/>
      <c r="AG54" s="110"/>
      <c r="AH54" s="110"/>
      <c r="AI54" s="110"/>
      <c r="AJ54" s="110"/>
      <c r="AK54" s="110"/>
    </row>
    <row r="55" spans="2:37" ht="22.5" x14ac:dyDescent="0.25">
      <c r="B55" s="87" t="s">
        <v>921</v>
      </c>
      <c r="C55" s="97" t="s">
        <v>922</v>
      </c>
      <c r="D55" s="94" t="s">
        <v>1104</v>
      </c>
      <c r="E55" s="93" t="s">
        <v>1117</v>
      </c>
      <c r="F55" s="87" t="s">
        <v>823</v>
      </c>
      <c r="G55" s="105"/>
      <c r="H55" s="87"/>
      <c r="I55" s="90" t="s">
        <v>1096</v>
      </c>
      <c r="J55" s="87"/>
      <c r="K55" s="87"/>
      <c r="L55" s="87"/>
      <c r="M55" s="105"/>
      <c r="N55" s="87"/>
      <c r="O55" s="36" t="s">
        <v>1096</v>
      </c>
      <c r="P55" s="88"/>
      <c r="Q55" s="88"/>
      <c r="R55" s="88" t="s">
        <v>1718</v>
      </c>
      <c r="S55" s="88"/>
      <c r="T55" s="113"/>
      <c r="U55" s="113"/>
      <c r="V55" s="113"/>
      <c r="W55" s="113"/>
      <c r="X55" s="113"/>
      <c r="Y55" s="113"/>
      <c r="Z55" s="113"/>
      <c r="AA55" s="113"/>
      <c r="AB55" s="113"/>
      <c r="AC55" s="109"/>
      <c r="AD55" s="109"/>
      <c r="AE55" s="109"/>
      <c r="AF55" s="109"/>
      <c r="AG55" s="109"/>
      <c r="AH55" s="109"/>
      <c r="AI55" s="109"/>
      <c r="AJ55" s="109"/>
      <c r="AK55" s="109"/>
    </row>
    <row r="56" spans="2:37" s="92" customFormat="1" ht="22.5" x14ac:dyDescent="0.25">
      <c r="B56" s="90" t="s">
        <v>923</v>
      </c>
      <c r="C56" s="39" t="s">
        <v>924</v>
      </c>
      <c r="D56" s="36" t="s">
        <v>925</v>
      </c>
      <c r="E56" s="90" t="s">
        <v>926</v>
      </c>
      <c r="F56" s="90" t="s">
        <v>927</v>
      </c>
      <c r="G56" s="37">
        <v>0.25</v>
      </c>
      <c r="H56" s="90">
        <v>2016</v>
      </c>
      <c r="I56" s="90" t="s">
        <v>1105</v>
      </c>
      <c r="J56" s="90" t="s">
        <v>928</v>
      </c>
      <c r="K56" s="90" t="s">
        <v>929</v>
      </c>
      <c r="L56" s="90" t="s">
        <v>930</v>
      </c>
      <c r="M56" s="37"/>
      <c r="N56" s="90"/>
      <c r="O56" s="36" t="s">
        <v>1096</v>
      </c>
      <c r="P56" s="36"/>
      <c r="Q56" s="36" t="s">
        <v>931</v>
      </c>
      <c r="R56" s="36" t="s">
        <v>932</v>
      </c>
      <c r="S56" s="36"/>
      <c r="T56" s="115"/>
      <c r="U56" s="113"/>
      <c r="V56" s="113"/>
      <c r="W56" s="113"/>
      <c r="X56" s="113"/>
      <c r="Y56" s="113"/>
      <c r="Z56" s="113"/>
      <c r="AA56" s="113"/>
      <c r="AB56" s="113"/>
      <c r="AC56" s="109"/>
      <c r="AD56" s="109"/>
      <c r="AE56" s="109"/>
      <c r="AF56" s="109"/>
      <c r="AG56" s="109"/>
      <c r="AH56" s="109"/>
      <c r="AI56" s="109"/>
      <c r="AJ56" s="109"/>
      <c r="AK56" s="109"/>
    </row>
    <row r="57" spans="2:37" x14ac:dyDescent="0.25">
      <c r="B57" s="87" t="s">
        <v>926</v>
      </c>
      <c r="C57" s="97" t="s">
        <v>940</v>
      </c>
      <c r="D57" s="36" t="s">
        <v>1106</v>
      </c>
      <c r="E57" s="90" t="s">
        <v>923</v>
      </c>
      <c r="F57" s="87" t="s">
        <v>1708</v>
      </c>
      <c r="G57" s="87"/>
      <c r="H57" s="87"/>
      <c r="I57" s="87"/>
      <c r="J57" s="87"/>
      <c r="K57" s="87" t="s">
        <v>941</v>
      </c>
      <c r="L57" s="87"/>
      <c r="M57" s="105"/>
      <c r="N57" s="87"/>
      <c r="O57" s="36" t="s">
        <v>1096</v>
      </c>
      <c r="P57" s="88"/>
      <c r="Q57" s="88"/>
      <c r="R57" s="88" t="s">
        <v>1719</v>
      </c>
      <c r="S57" s="88"/>
      <c r="T57" s="113"/>
      <c r="U57" s="113"/>
      <c r="V57" s="113"/>
      <c r="W57" s="113"/>
      <c r="X57" s="113"/>
      <c r="Y57" s="113"/>
      <c r="Z57" s="113"/>
      <c r="AA57" s="113"/>
      <c r="AB57" s="113"/>
      <c r="AC57" s="109"/>
      <c r="AD57" s="109"/>
      <c r="AE57" s="109"/>
      <c r="AF57" s="109"/>
      <c r="AG57" s="109"/>
      <c r="AH57" s="109"/>
      <c r="AI57" s="109"/>
      <c r="AJ57" s="109"/>
      <c r="AK57" s="109"/>
    </row>
    <row r="58" spans="2:37" x14ac:dyDescent="0.25">
      <c r="B58" s="90" t="s">
        <v>942</v>
      </c>
      <c r="C58" s="39" t="s">
        <v>943</v>
      </c>
      <c r="D58" s="36"/>
      <c r="E58" s="90" t="s">
        <v>1118</v>
      </c>
      <c r="F58" s="90" t="s">
        <v>944</v>
      </c>
      <c r="G58" s="37">
        <v>0.5</v>
      </c>
      <c r="H58" s="90" t="s">
        <v>92</v>
      </c>
      <c r="I58" s="90" t="s">
        <v>1096</v>
      </c>
      <c r="J58" s="90" t="s">
        <v>110</v>
      </c>
      <c r="K58" s="90" t="s">
        <v>945</v>
      </c>
      <c r="L58" s="90"/>
      <c r="M58" s="37"/>
      <c r="N58" s="90"/>
      <c r="O58" s="36" t="s">
        <v>1096</v>
      </c>
      <c r="P58" s="36"/>
      <c r="Q58" s="36"/>
      <c r="R58" s="36" t="s">
        <v>946</v>
      </c>
      <c r="S58" s="36"/>
      <c r="T58" s="115"/>
      <c r="U58" s="115"/>
      <c r="V58" s="115"/>
      <c r="W58" s="113"/>
      <c r="X58" s="113"/>
      <c r="Y58" s="113"/>
      <c r="Z58" s="113"/>
      <c r="AA58" s="113"/>
      <c r="AB58" s="113"/>
      <c r="AC58" s="109"/>
      <c r="AD58" s="109"/>
      <c r="AE58" s="109"/>
      <c r="AF58" s="109"/>
      <c r="AG58" s="109"/>
      <c r="AH58" s="109"/>
      <c r="AI58" s="109"/>
      <c r="AJ58" s="109"/>
      <c r="AK58" s="109"/>
    </row>
    <row r="59" spans="2:37" s="91" customFormat="1" x14ac:dyDescent="0.25">
      <c r="B59" s="87" t="s">
        <v>1005</v>
      </c>
      <c r="C59" s="97" t="s">
        <v>116</v>
      </c>
      <c r="D59" s="88" t="s">
        <v>1006</v>
      </c>
      <c r="E59" s="87"/>
      <c r="F59" s="87" t="s">
        <v>1007</v>
      </c>
      <c r="G59" s="105">
        <v>0</v>
      </c>
      <c r="H59" s="87">
        <v>2016</v>
      </c>
      <c r="I59" s="90" t="s">
        <v>1096</v>
      </c>
      <c r="J59" s="87" t="s">
        <v>1008</v>
      </c>
      <c r="K59" s="87" t="s">
        <v>1009</v>
      </c>
      <c r="L59" s="87"/>
      <c r="M59" s="105"/>
      <c r="N59" s="87"/>
      <c r="O59" s="36" t="s">
        <v>1096</v>
      </c>
      <c r="P59" s="88"/>
      <c r="Q59" s="88"/>
      <c r="R59" s="88"/>
      <c r="S59" s="96"/>
      <c r="T59" s="115"/>
      <c r="U59" s="115"/>
      <c r="V59" s="114"/>
      <c r="W59" s="114"/>
      <c r="X59" s="114"/>
      <c r="Y59" s="114"/>
      <c r="Z59" s="114"/>
      <c r="AA59" s="114"/>
      <c r="AB59" s="114"/>
      <c r="AC59" s="110"/>
      <c r="AD59" s="109"/>
      <c r="AE59" s="109"/>
      <c r="AF59" s="109"/>
      <c r="AG59" s="109"/>
      <c r="AH59" s="109"/>
      <c r="AI59" s="109"/>
      <c r="AJ59" s="109"/>
      <c r="AK59" s="109"/>
    </row>
    <row r="60" spans="2:37" s="91" customFormat="1" ht="22.5" x14ac:dyDescent="0.25">
      <c r="B60" s="87" t="s">
        <v>1016</v>
      </c>
      <c r="C60" s="97" t="s">
        <v>1017</v>
      </c>
      <c r="D60" s="88" t="s">
        <v>1018</v>
      </c>
      <c r="E60" s="87"/>
      <c r="F60" s="87" t="s">
        <v>1017</v>
      </c>
      <c r="G60" s="105">
        <v>0</v>
      </c>
      <c r="H60" s="87" t="s">
        <v>96</v>
      </c>
      <c r="I60" s="90" t="s">
        <v>1096</v>
      </c>
      <c r="J60" s="87" t="s">
        <v>1019</v>
      </c>
      <c r="K60" s="87" t="s">
        <v>1020</v>
      </c>
      <c r="L60" s="87"/>
      <c r="M60" s="105"/>
      <c r="N60" s="87"/>
      <c r="O60" s="36" t="s">
        <v>1096</v>
      </c>
      <c r="P60" s="88"/>
      <c r="Q60" s="88"/>
      <c r="R60" s="88" t="s">
        <v>1021</v>
      </c>
      <c r="S60" s="88"/>
      <c r="T60" s="113"/>
      <c r="U60" s="113"/>
      <c r="V60" s="113"/>
      <c r="W60" s="113"/>
      <c r="X60" s="113"/>
      <c r="Y60" s="113"/>
      <c r="Z60" s="113"/>
      <c r="AA60" s="113"/>
      <c r="AB60" s="113"/>
      <c r="AC60" s="109"/>
      <c r="AD60" s="109"/>
      <c r="AE60" s="109"/>
      <c r="AF60" s="109"/>
      <c r="AG60" s="109"/>
      <c r="AH60" s="109"/>
      <c r="AI60" s="109"/>
      <c r="AJ60" s="109"/>
      <c r="AK60" s="109"/>
    </row>
    <row r="61" spans="2:37" ht="33.75" x14ac:dyDescent="0.25">
      <c r="B61" s="90" t="s">
        <v>1036</v>
      </c>
      <c r="C61" s="39" t="s">
        <v>1037</v>
      </c>
      <c r="D61" s="36" t="s">
        <v>1038</v>
      </c>
      <c r="E61" s="90" t="s">
        <v>1039</v>
      </c>
      <c r="F61" s="90" t="s">
        <v>1040</v>
      </c>
      <c r="G61" s="37">
        <v>0.1</v>
      </c>
      <c r="H61" s="90">
        <v>2018</v>
      </c>
      <c r="I61" s="90" t="s">
        <v>1096</v>
      </c>
      <c r="J61" s="90" t="s">
        <v>169</v>
      </c>
      <c r="K61" s="90" t="s">
        <v>1041</v>
      </c>
      <c r="L61" s="90"/>
      <c r="M61" s="37"/>
      <c r="N61" s="90"/>
      <c r="O61" s="36" t="s">
        <v>1096</v>
      </c>
      <c r="P61" s="36"/>
      <c r="Q61" s="36"/>
      <c r="R61" s="36"/>
      <c r="S61" s="36"/>
      <c r="T61" s="113"/>
      <c r="U61" s="115"/>
      <c r="V61" s="113"/>
      <c r="W61" s="113"/>
      <c r="X61" s="113"/>
      <c r="Y61" s="113"/>
      <c r="Z61" s="113"/>
      <c r="AA61" s="113"/>
      <c r="AB61" s="113"/>
      <c r="AC61" s="109"/>
      <c r="AD61" s="109"/>
      <c r="AE61" s="109"/>
      <c r="AF61" s="109"/>
      <c r="AG61" s="109"/>
      <c r="AH61" s="109"/>
      <c r="AI61" s="109"/>
      <c r="AJ61" s="109"/>
      <c r="AK61" s="109"/>
    </row>
    <row r="62" spans="2:37" ht="45" x14ac:dyDescent="0.25">
      <c r="B62" s="87" t="s">
        <v>1048</v>
      </c>
      <c r="C62" s="97" t="s">
        <v>1049</v>
      </c>
      <c r="D62" s="88" t="s">
        <v>1050</v>
      </c>
      <c r="E62" s="87" t="s">
        <v>914</v>
      </c>
      <c r="F62" s="87"/>
      <c r="G62" s="105"/>
      <c r="H62" s="87"/>
      <c r="I62" s="90" t="s">
        <v>1096</v>
      </c>
      <c r="J62" s="87"/>
      <c r="K62" s="87"/>
      <c r="L62" s="87"/>
      <c r="M62" s="105"/>
      <c r="N62" s="87"/>
      <c r="O62" s="36" t="s">
        <v>1096</v>
      </c>
      <c r="P62" s="88"/>
      <c r="Q62" s="88"/>
      <c r="R62" s="88"/>
      <c r="S62" s="88"/>
      <c r="T62" s="113"/>
      <c r="U62" s="113"/>
      <c r="V62" s="113"/>
      <c r="W62" s="113"/>
      <c r="X62" s="113"/>
      <c r="Y62" s="113"/>
      <c r="Z62" s="113"/>
      <c r="AA62" s="113"/>
      <c r="AB62" s="113"/>
      <c r="AC62" s="109"/>
      <c r="AD62" s="109"/>
      <c r="AE62" s="109"/>
      <c r="AF62" s="109"/>
      <c r="AG62" s="109"/>
      <c r="AH62" s="109"/>
      <c r="AI62" s="109"/>
      <c r="AJ62" s="109"/>
      <c r="AK62" s="109"/>
    </row>
    <row r="63" spans="2:37" ht="22.5" x14ac:dyDescent="0.25">
      <c r="B63" s="87" t="s">
        <v>1051</v>
      </c>
      <c r="C63" s="97" t="s">
        <v>1052</v>
      </c>
      <c r="D63" s="88"/>
      <c r="E63" s="87"/>
      <c r="F63" s="87" t="s">
        <v>1053</v>
      </c>
      <c r="G63" s="105">
        <v>0</v>
      </c>
      <c r="H63" s="87">
        <v>2016</v>
      </c>
      <c r="I63" s="90" t="s">
        <v>1096</v>
      </c>
      <c r="J63" s="87" t="s">
        <v>203</v>
      </c>
      <c r="K63" s="87" t="s">
        <v>1054</v>
      </c>
      <c r="L63" s="87"/>
      <c r="M63" s="105"/>
      <c r="N63" s="87"/>
      <c r="O63" s="115"/>
      <c r="P63" s="115"/>
      <c r="Q63" s="115"/>
      <c r="R63" s="115"/>
      <c r="S63" s="115"/>
      <c r="T63" s="115"/>
      <c r="U63" s="113"/>
      <c r="V63" s="113"/>
      <c r="W63" s="113"/>
      <c r="X63" s="113"/>
      <c r="Y63" s="113"/>
      <c r="Z63" s="113"/>
      <c r="AA63" s="113"/>
      <c r="AB63" s="113"/>
      <c r="AC63" s="109"/>
      <c r="AD63" s="109"/>
      <c r="AE63" s="109"/>
      <c r="AF63" s="109"/>
      <c r="AG63" s="109"/>
      <c r="AH63" s="109"/>
      <c r="AI63" s="109"/>
      <c r="AJ63" s="109"/>
      <c r="AK63" s="109"/>
    </row>
    <row r="64" spans="2:37" ht="22.5" x14ac:dyDescent="0.25">
      <c r="B64" s="87" t="s">
        <v>1055</v>
      </c>
      <c r="C64" s="97" t="s">
        <v>1056</v>
      </c>
      <c r="D64" s="94" t="s">
        <v>94</v>
      </c>
      <c r="E64" s="93"/>
      <c r="F64" s="87" t="s">
        <v>95</v>
      </c>
      <c r="G64" s="105">
        <v>1</v>
      </c>
      <c r="H64" s="87" t="s">
        <v>663</v>
      </c>
      <c r="I64" s="90" t="s">
        <v>1096</v>
      </c>
      <c r="J64" s="87" t="s">
        <v>1057</v>
      </c>
      <c r="K64" s="87" t="s">
        <v>1058</v>
      </c>
      <c r="L64" s="87"/>
      <c r="M64" s="105"/>
      <c r="N64" s="87"/>
      <c r="O64" s="36" t="s">
        <v>1096</v>
      </c>
      <c r="P64" s="88"/>
      <c r="Q64" s="88"/>
      <c r="R64" s="88" t="s">
        <v>117</v>
      </c>
      <c r="S64" s="88"/>
      <c r="T64" s="113"/>
      <c r="U64" s="115"/>
      <c r="V64" s="115"/>
      <c r="W64" s="115"/>
      <c r="X64" s="113"/>
      <c r="Y64" s="113"/>
      <c r="Z64" s="113"/>
      <c r="AA64" s="113"/>
      <c r="AB64" s="113"/>
      <c r="AC64" s="109"/>
      <c r="AD64" s="109"/>
      <c r="AE64" s="109"/>
      <c r="AF64" s="109"/>
      <c r="AG64" s="109"/>
      <c r="AH64" s="109"/>
      <c r="AI64" s="109"/>
      <c r="AJ64" s="109"/>
      <c r="AK64" s="109"/>
    </row>
    <row r="65" spans="2:37" x14ac:dyDescent="0.25">
      <c r="B65" s="87" t="s">
        <v>1059</v>
      </c>
      <c r="C65" s="97" t="s">
        <v>1060</v>
      </c>
      <c r="D65" s="94" t="s">
        <v>1061</v>
      </c>
      <c r="E65" s="93"/>
      <c r="F65" s="87" t="s">
        <v>1062</v>
      </c>
      <c r="G65" s="105">
        <v>1</v>
      </c>
      <c r="H65" s="87" t="s">
        <v>663</v>
      </c>
      <c r="I65" s="90" t="s">
        <v>1096</v>
      </c>
      <c r="J65" s="87" t="s">
        <v>110</v>
      </c>
      <c r="K65" s="87"/>
      <c r="L65" s="87"/>
      <c r="M65" s="105"/>
      <c r="N65" s="87"/>
      <c r="O65" s="36" t="s">
        <v>1096</v>
      </c>
      <c r="P65" s="88"/>
      <c r="Q65" s="88"/>
      <c r="R65" s="88"/>
      <c r="S65" s="88"/>
      <c r="T65" s="113"/>
      <c r="U65" s="115"/>
      <c r="V65" s="115"/>
      <c r="W65" s="115"/>
      <c r="X65" s="113"/>
      <c r="Y65" s="113"/>
      <c r="Z65" s="113"/>
      <c r="AA65" s="113"/>
      <c r="AB65" s="113"/>
      <c r="AC65" s="109"/>
      <c r="AD65" s="109"/>
      <c r="AE65" s="109"/>
      <c r="AF65" s="109"/>
      <c r="AG65" s="109"/>
      <c r="AH65" s="109"/>
      <c r="AI65" s="109"/>
      <c r="AJ65" s="109"/>
      <c r="AK65" s="109"/>
    </row>
    <row r="66" spans="2:37" ht="33.75" x14ac:dyDescent="0.25">
      <c r="B66" s="87" t="s">
        <v>1063</v>
      </c>
      <c r="C66" s="97" t="s">
        <v>1064</v>
      </c>
      <c r="D66" s="88"/>
      <c r="E66" s="87" t="s">
        <v>131</v>
      </c>
      <c r="F66" s="87" t="s">
        <v>1065</v>
      </c>
      <c r="G66" s="105">
        <v>0</v>
      </c>
      <c r="H66" s="87" t="s">
        <v>96</v>
      </c>
      <c r="I66" s="90" t="s">
        <v>1096</v>
      </c>
      <c r="J66" s="87" t="s">
        <v>97</v>
      </c>
      <c r="K66" s="87" t="s">
        <v>1066</v>
      </c>
      <c r="L66" s="87"/>
      <c r="M66" s="105"/>
      <c r="N66" s="87"/>
      <c r="O66" s="36" t="s">
        <v>1096</v>
      </c>
      <c r="P66" s="88"/>
      <c r="Q66" s="88"/>
      <c r="R66" s="88" t="s">
        <v>1067</v>
      </c>
      <c r="S66" s="88"/>
      <c r="T66" s="113"/>
      <c r="U66" s="113"/>
      <c r="V66" s="113"/>
      <c r="W66" s="113"/>
      <c r="X66" s="113"/>
      <c r="Y66" s="113"/>
      <c r="Z66" s="113"/>
      <c r="AA66" s="113"/>
      <c r="AB66" s="113"/>
      <c r="AC66" s="109"/>
      <c r="AD66" s="109"/>
      <c r="AE66" s="109"/>
      <c r="AF66" s="109"/>
      <c r="AG66" s="109"/>
      <c r="AH66" s="109"/>
      <c r="AI66" s="109"/>
      <c r="AJ66" s="109"/>
      <c r="AK66" s="109"/>
    </row>
    <row r="67" spans="2:37" x14ac:dyDescent="0.25">
      <c r="B67" s="87" t="s">
        <v>1742</v>
      </c>
      <c r="C67" s="39" t="s">
        <v>98</v>
      </c>
      <c r="D67" s="39" t="s">
        <v>353</v>
      </c>
      <c r="E67" s="90"/>
      <c r="F67" s="90" t="s">
        <v>373</v>
      </c>
      <c r="G67" s="37">
        <v>3.5</v>
      </c>
      <c r="H67" s="90" t="s">
        <v>389</v>
      </c>
      <c r="I67" s="90" t="s">
        <v>1096</v>
      </c>
      <c r="J67" s="90" t="s">
        <v>110</v>
      </c>
      <c r="K67" s="90" t="s">
        <v>99</v>
      </c>
      <c r="L67" s="87"/>
      <c r="M67" s="105"/>
      <c r="N67" s="87"/>
      <c r="O67" s="36" t="s">
        <v>1096</v>
      </c>
      <c r="P67" s="97"/>
      <c r="Q67" s="97"/>
      <c r="R67" s="36" t="s">
        <v>1068</v>
      </c>
      <c r="S67" s="97"/>
      <c r="T67" s="115"/>
      <c r="U67" s="115"/>
      <c r="V67" s="115"/>
      <c r="W67" s="115"/>
      <c r="X67" s="115"/>
      <c r="Y67" s="115"/>
      <c r="Z67" s="115"/>
      <c r="AA67" s="113"/>
      <c r="AB67" s="113"/>
      <c r="AC67" s="109"/>
      <c r="AD67" s="109"/>
      <c r="AE67" s="109"/>
      <c r="AF67" s="109"/>
      <c r="AG67" s="109"/>
      <c r="AH67" s="109"/>
      <c r="AI67" s="109"/>
      <c r="AJ67" s="109"/>
      <c r="AK67" s="109"/>
    </row>
    <row r="68" spans="2:37" s="98" customFormat="1" ht="67.5" x14ac:dyDescent="0.25">
      <c r="B68" s="90" t="s">
        <v>1069</v>
      </c>
      <c r="C68" s="39" t="s">
        <v>120</v>
      </c>
      <c r="D68" s="36" t="s">
        <v>1070</v>
      </c>
      <c r="E68" s="90"/>
      <c r="F68" s="90" t="s">
        <v>100</v>
      </c>
      <c r="G68" s="37">
        <v>0</v>
      </c>
      <c r="H68" s="90" t="s">
        <v>96</v>
      </c>
      <c r="I68" s="90" t="s">
        <v>1096</v>
      </c>
      <c r="J68" s="90" t="s">
        <v>97</v>
      </c>
      <c r="K68" s="90" t="s">
        <v>101</v>
      </c>
      <c r="L68" s="90"/>
      <c r="M68" s="37"/>
      <c r="N68" s="90"/>
      <c r="O68" s="36" t="s">
        <v>1096</v>
      </c>
      <c r="P68" s="36"/>
      <c r="Q68" s="36"/>
      <c r="R68" s="36"/>
      <c r="S68" s="36"/>
      <c r="T68" s="113"/>
      <c r="U68" s="113"/>
      <c r="V68" s="113"/>
      <c r="W68" s="113"/>
      <c r="X68" s="113"/>
      <c r="Y68" s="113"/>
      <c r="Z68" s="113"/>
      <c r="AA68" s="113"/>
      <c r="AB68" s="113"/>
      <c r="AC68" s="109"/>
      <c r="AD68" s="109"/>
      <c r="AE68" s="109"/>
      <c r="AF68" s="109"/>
      <c r="AG68" s="109"/>
      <c r="AH68" s="109"/>
      <c r="AI68" s="109"/>
      <c r="AJ68" s="109"/>
      <c r="AK68" s="109"/>
    </row>
    <row r="69" spans="2:37" s="91" customFormat="1" ht="22.5" x14ac:dyDescent="0.25">
      <c r="B69" s="87" t="s">
        <v>1075</v>
      </c>
      <c r="C69" s="97" t="s">
        <v>119</v>
      </c>
      <c r="D69" s="94" t="s">
        <v>1076</v>
      </c>
      <c r="E69" s="93"/>
      <c r="F69" s="87"/>
      <c r="G69" s="105"/>
      <c r="H69" s="87"/>
      <c r="I69" s="90" t="s">
        <v>1096</v>
      </c>
      <c r="J69" s="87"/>
      <c r="K69" s="87" t="s">
        <v>118</v>
      </c>
      <c r="L69" s="87"/>
      <c r="M69" s="105"/>
      <c r="N69" s="87"/>
      <c r="O69" s="36" t="s">
        <v>1096</v>
      </c>
      <c r="P69" s="88"/>
      <c r="Q69" s="88"/>
      <c r="R69" s="88"/>
      <c r="S69" s="88"/>
      <c r="T69" s="113"/>
      <c r="U69" s="113"/>
      <c r="V69" s="113"/>
      <c r="W69" s="113"/>
      <c r="X69" s="113"/>
      <c r="Y69" s="113"/>
      <c r="Z69" s="113"/>
      <c r="AA69" s="113"/>
      <c r="AB69" s="113"/>
      <c r="AC69" s="109"/>
      <c r="AD69" s="109"/>
      <c r="AE69" s="109"/>
      <c r="AF69" s="109"/>
      <c r="AG69" s="109"/>
      <c r="AH69" s="109"/>
      <c r="AI69" s="109"/>
      <c r="AJ69" s="109"/>
      <c r="AK69" s="109"/>
    </row>
    <row r="70" spans="2:37" ht="22.5" x14ac:dyDescent="0.25">
      <c r="B70" s="87" t="s">
        <v>1077</v>
      </c>
      <c r="C70" s="97" t="s">
        <v>102</v>
      </c>
      <c r="D70" s="94"/>
      <c r="E70" s="93" t="s">
        <v>132</v>
      </c>
      <c r="F70" s="87"/>
      <c r="G70" s="105">
        <v>0</v>
      </c>
      <c r="H70" s="87" t="s">
        <v>96</v>
      </c>
      <c r="I70" s="90" t="s">
        <v>1096</v>
      </c>
      <c r="J70" s="87" t="s">
        <v>97</v>
      </c>
      <c r="K70" s="87" t="s">
        <v>103</v>
      </c>
      <c r="L70" s="87"/>
      <c r="M70" s="105"/>
      <c r="N70" s="87"/>
      <c r="O70" s="36" t="s">
        <v>1096</v>
      </c>
      <c r="P70" s="88"/>
      <c r="Q70" s="88"/>
      <c r="R70" s="88"/>
      <c r="S70" s="88"/>
      <c r="T70" s="113"/>
      <c r="U70" s="113"/>
      <c r="V70" s="113"/>
      <c r="W70" s="113"/>
      <c r="X70" s="113"/>
      <c r="Y70" s="113"/>
      <c r="Z70" s="113"/>
      <c r="AA70" s="113"/>
      <c r="AB70" s="113"/>
      <c r="AC70" s="109"/>
      <c r="AD70" s="109"/>
      <c r="AE70" s="109"/>
      <c r="AF70" s="109"/>
      <c r="AG70" s="109"/>
      <c r="AH70" s="109"/>
      <c r="AI70" s="109"/>
      <c r="AJ70" s="109"/>
      <c r="AK70" s="109"/>
    </row>
    <row r="71" spans="2:37" x14ac:dyDescent="0.25">
      <c r="B71" s="87" t="s">
        <v>1078</v>
      </c>
      <c r="C71" s="97" t="s">
        <v>1079</v>
      </c>
      <c r="D71" s="94" t="s">
        <v>104</v>
      </c>
      <c r="E71" s="93" t="s">
        <v>132</v>
      </c>
      <c r="F71" s="93" t="s">
        <v>104</v>
      </c>
      <c r="G71" s="105">
        <v>0.1</v>
      </c>
      <c r="H71" s="87">
        <v>2016</v>
      </c>
      <c r="I71" s="90" t="s">
        <v>1096</v>
      </c>
      <c r="J71" s="87" t="s">
        <v>110</v>
      </c>
      <c r="K71" s="87" t="s">
        <v>105</v>
      </c>
      <c r="L71" s="87"/>
      <c r="M71" s="105"/>
      <c r="N71" s="87"/>
      <c r="O71" s="36" t="s">
        <v>1096</v>
      </c>
      <c r="P71" s="88"/>
      <c r="Q71" s="88"/>
      <c r="R71" s="88" t="s">
        <v>106</v>
      </c>
      <c r="S71" s="88"/>
      <c r="T71" s="115"/>
      <c r="U71" s="113"/>
      <c r="V71" s="113"/>
      <c r="W71" s="113"/>
      <c r="X71" s="113"/>
      <c r="Y71" s="113"/>
      <c r="Z71" s="113"/>
      <c r="AA71" s="113"/>
      <c r="AB71" s="113"/>
      <c r="AC71" s="109"/>
      <c r="AD71" s="109"/>
      <c r="AE71" s="109"/>
      <c r="AF71" s="109"/>
      <c r="AG71" s="109"/>
      <c r="AH71" s="109"/>
      <c r="AI71" s="109"/>
      <c r="AJ71" s="109"/>
      <c r="AK71" s="109"/>
    </row>
    <row r="72" spans="2:37" ht="33.75" x14ac:dyDescent="0.25">
      <c r="B72" s="87" t="s">
        <v>1080</v>
      </c>
      <c r="C72" s="97" t="s">
        <v>1081</v>
      </c>
      <c r="D72" s="88" t="s">
        <v>107</v>
      </c>
      <c r="E72" s="93" t="s">
        <v>132</v>
      </c>
      <c r="F72" s="87" t="s">
        <v>107</v>
      </c>
      <c r="G72" s="105">
        <v>0</v>
      </c>
      <c r="H72" s="87" t="s">
        <v>96</v>
      </c>
      <c r="I72" s="90" t="s">
        <v>1096</v>
      </c>
      <c r="J72" s="87" t="s">
        <v>110</v>
      </c>
      <c r="K72" s="87" t="s">
        <v>108</v>
      </c>
      <c r="L72" s="87"/>
      <c r="M72" s="105"/>
      <c r="N72" s="87"/>
      <c r="O72" s="36" t="s">
        <v>1096</v>
      </c>
      <c r="P72" s="88"/>
      <c r="Q72" s="88"/>
      <c r="R72" s="88"/>
      <c r="S72" s="88"/>
      <c r="T72" s="113"/>
      <c r="U72" s="113"/>
      <c r="V72" s="113"/>
      <c r="W72" s="113"/>
      <c r="X72" s="113"/>
      <c r="Y72" s="113"/>
      <c r="Z72" s="113"/>
      <c r="AA72" s="113"/>
      <c r="AB72" s="113"/>
      <c r="AC72" s="109"/>
      <c r="AD72" s="109"/>
      <c r="AE72" s="109"/>
      <c r="AF72" s="109"/>
      <c r="AG72" s="109"/>
      <c r="AH72" s="109"/>
      <c r="AI72" s="109"/>
      <c r="AJ72" s="109"/>
      <c r="AK72" s="109"/>
    </row>
    <row r="73" spans="2:37" ht="33.75" x14ac:dyDescent="0.25">
      <c r="B73" s="87" t="s">
        <v>1082</v>
      </c>
      <c r="C73" s="97" t="s">
        <v>1081</v>
      </c>
      <c r="D73" s="88" t="s">
        <v>107</v>
      </c>
      <c r="E73" s="93" t="s">
        <v>132</v>
      </c>
      <c r="F73" s="87" t="s">
        <v>107</v>
      </c>
      <c r="G73" s="105">
        <v>0</v>
      </c>
      <c r="H73" s="87" t="s">
        <v>96</v>
      </c>
      <c r="I73" s="90" t="s">
        <v>1096</v>
      </c>
      <c r="J73" s="87" t="s">
        <v>110</v>
      </c>
      <c r="K73" s="87" t="s">
        <v>109</v>
      </c>
      <c r="L73" s="87"/>
      <c r="M73" s="105"/>
      <c r="N73" s="87"/>
      <c r="O73" s="36" t="s">
        <v>1096</v>
      </c>
      <c r="P73" s="88"/>
      <c r="Q73" s="88"/>
      <c r="R73" s="88" t="s">
        <v>1083</v>
      </c>
      <c r="S73" s="88"/>
      <c r="T73" s="113"/>
      <c r="U73" s="113"/>
      <c r="V73" s="113"/>
      <c r="W73" s="113"/>
      <c r="X73" s="113"/>
      <c r="Y73" s="113"/>
      <c r="Z73" s="113"/>
      <c r="AA73" s="113"/>
      <c r="AB73" s="113"/>
      <c r="AC73" s="109"/>
      <c r="AD73" s="109"/>
      <c r="AE73" s="109"/>
      <c r="AF73" s="109"/>
      <c r="AG73" s="109"/>
      <c r="AH73" s="109"/>
      <c r="AI73" s="109"/>
      <c r="AJ73" s="109"/>
      <c r="AK73" s="109"/>
    </row>
    <row r="74" spans="2:37" ht="33.75" x14ac:dyDescent="0.25">
      <c r="B74" s="90" t="s">
        <v>815</v>
      </c>
      <c r="C74" s="39" t="s">
        <v>1084</v>
      </c>
      <c r="D74" s="36" t="s">
        <v>816</v>
      </c>
      <c r="E74" s="90" t="s">
        <v>1108</v>
      </c>
      <c r="F74" s="90" t="s">
        <v>817</v>
      </c>
      <c r="G74" s="37">
        <v>2</v>
      </c>
      <c r="H74" s="90" t="s">
        <v>88</v>
      </c>
      <c r="I74" s="90" t="s">
        <v>1096</v>
      </c>
      <c r="J74" s="90" t="s">
        <v>110</v>
      </c>
      <c r="K74" s="90" t="s">
        <v>812</v>
      </c>
      <c r="L74" s="90"/>
      <c r="M74" s="37"/>
      <c r="N74" s="90"/>
      <c r="O74" s="36"/>
      <c r="P74" s="36"/>
      <c r="Q74" s="36"/>
      <c r="R74" s="36" t="s">
        <v>818</v>
      </c>
      <c r="S74" s="36"/>
      <c r="T74" s="115"/>
      <c r="U74" s="115"/>
      <c r="V74" s="114"/>
      <c r="W74" s="114"/>
      <c r="X74" s="114"/>
      <c r="Y74" s="114"/>
      <c r="Z74" s="114"/>
      <c r="AA74" s="114"/>
      <c r="AB74" s="114"/>
      <c r="AC74" s="110"/>
      <c r="AD74" s="110"/>
      <c r="AE74" s="110"/>
      <c r="AF74" s="110"/>
      <c r="AG74" s="110"/>
      <c r="AH74" s="110"/>
      <c r="AI74" s="110"/>
      <c r="AJ74" s="110"/>
      <c r="AK74" s="110"/>
    </row>
    <row r="75" spans="2:37" ht="22.5" x14ac:dyDescent="0.25">
      <c r="B75" s="93" t="s">
        <v>821</v>
      </c>
      <c r="C75" s="97" t="s">
        <v>822</v>
      </c>
      <c r="D75" s="94" t="s">
        <v>1086</v>
      </c>
      <c r="E75" s="93" t="s">
        <v>815</v>
      </c>
      <c r="F75" s="87" t="s">
        <v>823</v>
      </c>
      <c r="G75" s="105"/>
      <c r="H75" s="87"/>
      <c r="I75" s="90" t="s">
        <v>1096</v>
      </c>
      <c r="J75" s="90" t="s">
        <v>110</v>
      </c>
      <c r="K75" s="87"/>
      <c r="L75" s="87"/>
      <c r="M75" s="105"/>
      <c r="N75" s="87"/>
      <c r="O75" s="88"/>
      <c r="P75" s="88"/>
      <c r="Q75" s="88"/>
      <c r="R75" s="88" t="s">
        <v>1705</v>
      </c>
      <c r="S75" s="88"/>
      <c r="T75" s="113"/>
      <c r="U75" s="113"/>
      <c r="V75" s="113"/>
      <c r="W75" s="113"/>
      <c r="X75" s="113"/>
      <c r="Y75" s="113"/>
      <c r="Z75" s="113"/>
      <c r="AA75" s="113"/>
      <c r="AB75" s="113"/>
      <c r="AC75" s="109"/>
      <c r="AD75" s="109"/>
      <c r="AE75" s="109"/>
      <c r="AF75" s="109"/>
      <c r="AG75" s="109"/>
      <c r="AH75" s="109"/>
      <c r="AI75" s="109"/>
      <c r="AJ75" s="109"/>
      <c r="AK75" s="109"/>
    </row>
    <row r="76" spans="2:37" s="83" customFormat="1" x14ac:dyDescent="0.25">
      <c r="B76" s="99"/>
      <c r="C76" s="197"/>
      <c r="D76" s="98"/>
      <c r="E76" s="99"/>
      <c r="F76" s="99"/>
      <c r="G76" s="198"/>
      <c r="H76" s="99"/>
      <c r="I76" s="99"/>
      <c r="J76" s="99"/>
      <c r="K76" s="99"/>
      <c r="L76" s="99"/>
      <c r="M76" s="198"/>
      <c r="N76" s="99"/>
      <c r="O76" s="98"/>
      <c r="P76" s="98"/>
      <c r="Q76" s="98"/>
      <c r="R76" s="98"/>
      <c r="S76" s="98"/>
      <c r="T76" s="112"/>
      <c r="U76" s="112"/>
      <c r="V76" s="112"/>
      <c r="W76" s="112"/>
      <c r="X76" s="112"/>
      <c r="Y76" s="112"/>
      <c r="Z76" s="112"/>
      <c r="AA76" s="112"/>
      <c r="AB76" s="112"/>
      <c r="AC76" s="108"/>
      <c r="AD76" s="108"/>
      <c r="AE76" s="108"/>
      <c r="AF76" s="108"/>
      <c r="AG76" s="108"/>
      <c r="AH76" s="108"/>
      <c r="AI76" s="108"/>
      <c r="AJ76" s="108"/>
      <c r="AK76" s="108"/>
    </row>
  </sheetData>
  <pageMargins left="0.70866141732283472" right="0.70866141732283472" top="0.74803149606299213" bottom="0.74803149606299213" header="0.31496062992125984" footer="0.31496062992125984"/>
  <pageSetup paperSize="8" scale="70" fitToHeight="0" orientation="landscape" r:id="rId1"/>
  <headerFooter>
    <oddHeader>&amp;C&amp;"Arial,Krepko"&amp;15Priloga 7 - Dinamika železniški promet</oddHeader>
    <oddFooter>&amp;C&amp;"Arial,Navadno"&amp;P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58"/>
  <sheetViews>
    <sheetView view="pageLayout" zoomScaleNormal="85" workbookViewId="0">
      <selection sqref="A1:XFD1048576"/>
    </sheetView>
  </sheetViews>
  <sheetFormatPr defaultColWidth="9.140625" defaultRowHeight="11.25" x14ac:dyDescent="0.25"/>
  <cols>
    <col min="1" max="1" width="9.140625" style="82"/>
    <col min="2" max="2" width="5.5703125" style="82" bestFit="1" customWidth="1"/>
    <col min="3" max="3" width="48.28515625" style="82" customWidth="1"/>
    <col min="4" max="4" width="94.140625" style="82" customWidth="1"/>
    <col min="5" max="5" width="11.85546875" style="130" customWidth="1"/>
    <col min="6" max="6" width="76.42578125" style="130" hidden="1" customWidth="1"/>
    <col min="7" max="7" width="67.7109375" style="130" hidden="1" customWidth="1"/>
    <col min="8" max="8" width="8.85546875" style="130" bestFit="1" customWidth="1"/>
    <col min="9" max="9" width="76.5703125" style="130" hidden="1" customWidth="1"/>
    <col min="10" max="10" width="41.7109375" style="130" hidden="1" customWidth="1"/>
    <col min="11" max="11" width="108.7109375" style="130" hidden="1" customWidth="1"/>
    <col min="12" max="12" width="54.7109375" style="130" hidden="1" customWidth="1"/>
    <col min="13" max="13" width="42.7109375" style="130" hidden="1" customWidth="1"/>
    <col min="14" max="14" width="8.85546875" style="130" bestFit="1" customWidth="1"/>
    <col min="15" max="15" width="64.140625" style="130" hidden="1" customWidth="1"/>
    <col min="16" max="16" width="21.7109375" style="130" hidden="1" customWidth="1"/>
    <col min="17" max="17" width="68.42578125" style="130" hidden="1" customWidth="1"/>
    <col min="18" max="18" width="94.7109375" style="130" hidden="1" customWidth="1"/>
    <col min="19" max="19" width="125.5703125" style="130" hidden="1" customWidth="1"/>
    <col min="20" max="26" width="4.42578125" style="136" bestFit="1" customWidth="1"/>
    <col min="27" max="27" width="8.42578125" style="136" bestFit="1" customWidth="1"/>
    <col min="28" max="28" width="6.85546875" style="136" bestFit="1" customWidth="1"/>
    <col min="29" max="35" width="4.42578125" style="142" bestFit="1" customWidth="1"/>
    <col min="36" max="36" width="8.42578125" style="142" customWidth="1"/>
    <col min="37" max="37" width="6.85546875" style="142" bestFit="1" customWidth="1"/>
    <col min="38" max="16384" width="9.140625" style="82"/>
  </cols>
  <sheetData>
    <row r="2" spans="2:37" x14ac:dyDescent="0.25">
      <c r="C2" s="23" t="s">
        <v>110</v>
      </c>
    </row>
    <row r="3" spans="2:37" x14ac:dyDescent="0.25">
      <c r="C3" s="166" t="s">
        <v>240</v>
      </c>
    </row>
    <row r="4" spans="2:37" x14ac:dyDescent="0.25">
      <c r="C4" s="28" t="s">
        <v>5</v>
      </c>
    </row>
    <row r="5" spans="2:37" x14ac:dyDescent="0.25">
      <c r="C5" s="79" t="s">
        <v>200</v>
      </c>
    </row>
    <row r="6" spans="2:37" ht="67.5" x14ac:dyDescent="0.25">
      <c r="C6" s="43" t="s">
        <v>1131</v>
      </c>
    </row>
    <row r="8" spans="2:37" ht="33.75" x14ac:dyDescent="0.25">
      <c r="B8" s="122" t="s">
        <v>0</v>
      </c>
      <c r="C8" s="122" t="s">
        <v>1</v>
      </c>
      <c r="D8" s="122" t="s">
        <v>9</v>
      </c>
      <c r="E8" s="122" t="s">
        <v>130</v>
      </c>
      <c r="F8" s="35" t="s">
        <v>6</v>
      </c>
      <c r="G8" s="35" t="s">
        <v>777</v>
      </c>
      <c r="H8" s="35" t="s">
        <v>778</v>
      </c>
      <c r="I8" s="35" t="s">
        <v>1367</v>
      </c>
      <c r="J8" s="35" t="s">
        <v>3</v>
      </c>
      <c r="K8" s="35" t="s">
        <v>8</v>
      </c>
      <c r="L8" s="35" t="s">
        <v>6</v>
      </c>
      <c r="M8" s="38" t="s">
        <v>779</v>
      </c>
      <c r="N8" s="35" t="s">
        <v>780</v>
      </c>
      <c r="O8" s="35" t="s">
        <v>1366</v>
      </c>
      <c r="P8" s="35" t="s">
        <v>3</v>
      </c>
      <c r="Q8" s="35" t="s">
        <v>8</v>
      </c>
      <c r="R8" s="122"/>
      <c r="S8" s="122"/>
      <c r="T8" s="26">
        <v>2016</v>
      </c>
      <c r="U8" s="26">
        <v>2017</v>
      </c>
      <c r="V8" s="26">
        <v>2018</v>
      </c>
      <c r="W8" s="26">
        <v>2019</v>
      </c>
      <c r="X8" s="26">
        <v>2020</v>
      </c>
      <c r="Y8" s="26">
        <v>2021</v>
      </c>
      <c r="Z8" s="26">
        <v>2022</v>
      </c>
      <c r="AA8" s="26" t="s">
        <v>571</v>
      </c>
      <c r="AB8" s="26" t="s">
        <v>114</v>
      </c>
      <c r="AC8" s="51">
        <v>2016</v>
      </c>
      <c r="AD8" s="51">
        <v>2017</v>
      </c>
      <c r="AE8" s="51">
        <v>2018</v>
      </c>
      <c r="AF8" s="51">
        <v>2019</v>
      </c>
      <c r="AG8" s="51">
        <v>2020</v>
      </c>
      <c r="AH8" s="51">
        <v>2021</v>
      </c>
      <c r="AI8" s="51">
        <v>2022</v>
      </c>
      <c r="AJ8" s="51" t="s">
        <v>571</v>
      </c>
      <c r="AK8" s="51" t="s">
        <v>114</v>
      </c>
    </row>
    <row r="9" spans="2:37" ht="22.5" x14ac:dyDescent="0.25">
      <c r="B9" s="90" t="s">
        <v>1230</v>
      </c>
      <c r="C9" s="36" t="s">
        <v>1231</v>
      </c>
      <c r="D9" s="36" t="s">
        <v>1232</v>
      </c>
      <c r="E9" s="90"/>
      <c r="F9" s="90" t="s">
        <v>1233</v>
      </c>
      <c r="G9" s="90"/>
      <c r="H9" s="90">
        <v>2016</v>
      </c>
      <c r="I9" s="90" t="s">
        <v>203</v>
      </c>
      <c r="J9" s="90" t="s">
        <v>169</v>
      </c>
      <c r="K9" s="90" t="s">
        <v>1234</v>
      </c>
      <c r="L9" s="90" t="s">
        <v>1235</v>
      </c>
      <c r="M9" s="90">
        <v>4.5</v>
      </c>
      <c r="N9" s="90">
        <v>2016</v>
      </c>
      <c r="O9" s="90" t="s">
        <v>1369</v>
      </c>
      <c r="P9" s="90" t="s">
        <v>169</v>
      </c>
      <c r="Q9" s="90" t="s">
        <v>1236</v>
      </c>
      <c r="R9" s="90"/>
      <c r="S9" s="90"/>
      <c r="T9" s="138"/>
      <c r="U9" s="137"/>
      <c r="V9" s="137"/>
      <c r="W9" s="137"/>
      <c r="X9" s="137"/>
      <c r="Y9" s="137"/>
      <c r="Z9" s="137"/>
      <c r="AA9" s="137"/>
      <c r="AB9" s="137"/>
      <c r="AC9" s="145"/>
      <c r="AD9" s="143"/>
      <c r="AE9" s="143"/>
      <c r="AF9" s="143"/>
      <c r="AG9" s="143"/>
      <c r="AH9" s="143"/>
      <c r="AI9" s="143"/>
      <c r="AJ9" s="143"/>
      <c r="AK9" s="143"/>
    </row>
    <row r="10" spans="2:37" ht="33.75" x14ac:dyDescent="0.25">
      <c r="B10" s="90" t="s">
        <v>1237</v>
      </c>
      <c r="C10" s="36" t="s">
        <v>1238</v>
      </c>
      <c r="D10" s="36" t="s">
        <v>1239</v>
      </c>
      <c r="E10" s="90"/>
      <c r="F10" s="90" t="s">
        <v>1041</v>
      </c>
      <c r="G10" s="90"/>
      <c r="H10" s="90">
        <v>2016</v>
      </c>
      <c r="I10" s="90" t="s">
        <v>203</v>
      </c>
      <c r="J10" s="90" t="s">
        <v>169</v>
      </c>
      <c r="K10" s="90" t="s">
        <v>1240</v>
      </c>
      <c r="L10" s="90"/>
      <c r="M10" s="37" t="s">
        <v>1241</v>
      </c>
      <c r="N10" s="90">
        <v>2016</v>
      </c>
      <c r="O10" s="90" t="s">
        <v>1370</v>
      </c>
      <c r="P10" s="90" t="s">
        <v>169</v>
      </c>
      <c r="Q10" s="90" t="s">
        <v>1242</v>
      </c>
      <c r="R10" s="90"/>
      <c r="S10" s="90"/>
      <c r="T10" s="138"/>
      <c r="U10" s="137"/>
      <c r="V10" s="137"/>
      <c r="W10" s="137"/>
      <c r="X10" s="137"/>
      <c r="Y10" s="137"/>
      <c r="Z10" s="137"/>
      <c r="AA10" s="137"/>
      <c r="AB10" s="137"/>
      <c r="AC10" s="145"/>
      <c r="AD10" s="145"/>
      <c r="AE10" s="145"/>
      <c r="AF10" s="145"/>
      <c r="AG10" s="145"/>
      <c r="AH10" s="145"/>
      <c r="AI10" s="145"/>
      <c r="AJ10" s="147"/>
      <c r="AK10" s="143"/>
    </row>
    <row r="11" spans="2:37" ht="22.5" x14ac:dyDescent="0.25">
      <c r="B11" s="90" t="s">
        <v>1268</v>
      </c>
      <c r="C11" s="36" t="s">
        <v>1269</v>
      </c>
      <c r="D11" s="36" t="s">
        <v>1270</v>
      </c>
      <c r="E11" s="90" t="s">
        <v>1262</v>
      </c>
      <c r="F11" s="90"/>
      <c r="G11" s="90"/>
      <c r="H11" s="90"/>
      <c r="I11" s="90"/>
      <c r="J11" s="90" t="s">
        <v>169</v>
      </c>
      <c r="K11" s="90" t="s">
        <v>1271</v>
      </c>
      <c r="L11" s="90" t="s">
        <v>1272</v>
      </c>
      <c r="M11" s="37" t="s">
        <v>1273</v>
      </c>
      <c r="N11" s="90">
        <v>2016</v>
      </c>
      <c r="O11" s="90" t="s">
        <v>1274</v>
      </c>
      <c r="P11" s="90" t="s">
        <v>169</v>
      </c>
      <c r="Q11" s="90" t="s">
        <v>1271</v>
      </c>
      <c r="R11" s="90"/>
      <c r="S11" s="90"/>
      <c r="T11" s="137"/>
      <c r="U11" s="137"/>
      <c r="V11" s="137"/>
      <c r="W11" s="137"/>
      <c r="X11" s="137"/>
      <c r="Y11" s="137"/>
      <c r="Z11" s="137"/>
      <c r="AA11" s="137"/>
      <c r="AB11" s="137"/>
      <c r="AC11" s="145"/>
      <c r="AD11" s="145"/>
      <c r="AE11" s="145"/>
      <c r="AF11" s="145"/>
      <c r="AG11" s="145"/>
      <c r="AH11" s="145"/>
      <c r="AI11" s="145"/>
      <c r="AJ11" s="147"/>
      <c r="AK11" s="143"/>
    </row>
    <row r="12" spans="2:37" ht="22.5" x14ac:dyDescent="0.25">
      <c r="B12" s="87" t="s">
        <v>1312</v>
      </c>
      <c r="C12" s="36" t="s">
        <v>1313</v>
      </c>
      <c r="D12" s="36" t="s">
        <v>1314</v>
      </c>
      <c r="E12" s="90"/>
      <c r="F12" s="90"/>
      <c r="G12" s="90"/>
      <c r="H12" s="90"/>
      <c r="I12" s="90" t="s">
        <v>781</v>
      </c>
      <c r="J12" s="90"/>
      <c r="K12" s="90"/>
      <c r="L12" s="90" t="s">
        <v>1315</v>
      </c>
      <c r="M12" s="37">
        <v>3.23</v>
      </c>
      <c r="N12" s="90">
        <v>2016</v>
      </c>
      <c r="O12" s="90" t="s">
        <v>1374</v>
      </c>
      <c r="P12" s="90" t="s">
        <v>1316</v>
      </c>
      <c r="Q12" s="90" t="s">
        <v>1317</v>
      </c>
      <c r="R12" s="87"/>
      <c r="S12" s="87" t="s">
        <v>1318</v>
      </c>
      <c r="T12" s="137"/>
      <c r="U12" s="137"/>
      <c r="V12" s="137"/>
      <c r="W12" s="137"/>
      <c r="X12" s="137"/>
      <c r="Y12" s="137"/>
      <c r="Z12" s="137"/>
      <c r="AA12" s="137"/>
      <c r="AB12" s="137"/>
      <c r="AC12" s="145"/>
      <c r="AD12" s="144"/>
      <c r="AE12" s="144"/>
      <c r="AF12" s="144"/>
      <c r="AG12" s="144"/>
      <c r="AH12" s="143"/>
      <c r="AI12" s="143"/>
      <c r="AJ12" s="143"/>
      <c r="AK12" s="143"/>
    </row>
    <row r="13" spans="2:37" ht="22.5" x14ac:dyDescent="0.25">
      <c r="B13" s="87" t="s">
        <v>1362</v>
      </c>
      <c r="C13" s="88" t="s">
        <v>1363</v>
      </c>
      <c r="D13" s="94"/>
      <c r="E13" s="93" t="s">
        <v>132</v>
      </c>
      <c r="F13" s="93"/>
      <c r="G13" s="37">
        <v>0.1</v>
      </c>
      <c r="H13" s="90">
        <v>2016</v>
      </c>
      <c r="I13" s="87" t="s">
        <v>781</v>
      </c>
      <c r="J13" s="90" t="s">
        <v>110</v>
      </c>
      <c r="K13" s="87"/>
      <c r="L13" s="87" t="s">
        <v>1364</v>
      </c>
      <c r="M13" s="105">
        <v>0.1</v>
      </c>
      <c r="N13" s="87">
        <v>2016</v>
      </c>
      <c r="O13" s="87" t="s">
        <v>781</v>
      </c>
      <c r="P13" s="87" t="s">
        <v>110</v>
      </c>
      <c r="Q13" s="87" t="s">
        <v>105</v>
      </c>
      <c r="R13" s="87" t="s">
        <v>1365</v>
      </c>
      <c r="S13" s="87"/>
      <c r="T13" s="141"/>
      <c r="U13" s="137"/>
      <c r="V13" s="137"/>
      <c r="W13" s="137"/>
      <c r="X13" s="137"/>
      <c r="Y13" s="137"/>
      <c r="Z13" s="137"/>
      <c r="AA13" s="137"/>
      <c r="AB13" s="137"/>
      <c r="AC13" s="146"/>
      <c r="AD13" s="143"/>
      <c r="AE13" s="143"/>
      <c r="AF13" s="143"/>
      <c r="AG13" s="143"/>
      <c r="AH13" s="143"/>
      <c r="AI13" s="143"/>
      <c r="AJ13" s="143"/>
      <c r="AK13" s="143"/>
    </row>
    <row r="14" spans="2:37" ht="33.75" x14ac:dyDescent="0.25">
      <c r="B14" s="90" t="s">
        <v>1259</v>
      </c>
      <c r="C14" s="36" t="s">
        <v>1260</v>
      </c>
      <c r="D14" s="36" t="s">
        <v>1261</v>
      </c>
      <c r="E14" s="90" t="s">
        <v>1262</v>
      </c>
      <c r="F14" s="90" t="s">
        <v>1263</v>
      </c>
      <c r="G14" s="90"/>
      <c r="H14" s="90">
        <v>2016</v>
      </c>
      <c r="I14" s="90" t="s">
        <v>1264</v>
      </c>
      <c r="J14" s="90" t="s">
        <v>1264</v>
      </c>
      <c r="K14" s="90" t="s">
        <v>1265</v>
      </c>
      <c r="L14" s="90" t="s">
        <v>1266</v>
      </c>
      <c r="M14" s="37"/>
      <c r="N14" s="90">
        <v>2017</v>
      </c>
      <c r="O14" s="90" t="s">
        <v>1264</v>
      </c>
      <c r="P14" s="90" t="s">
        <v>1264</v>
      </c>
      <c r="Q14" s="90" t="s">
        <v>1267</v>
      </c>
      <c r="R14" s="90"/>
      <c r="S14" s="90"/>
      <c r="T14" s="138"/>
      <c r="U14" s="137"/>
      <c r="V14" s="137"/>
      <c r="W14" s="137"/>
      <c r="X14" s="137"/>
      <c r="Y14" s="137"/>
      <c r="Z14" s="137"/>
      <c r="AA14" s="137"/>
      <c r="AB14" s="137"/>
      <c r="AC14" s="143"/>
      <c r="AD14" s="147"/>
      <c r="AE14" s="143"/>
      <c r="AF14" s="143"/>
      <c r="AG14" s="143"/>
      <c r="AH14" s="143"/>
      <c r="AI14" s="143"/>
      <c r="AJ14" s="143"/>
      <c r="AK14" s="143"/>
    </row>
    <row r="15" spans="2:37" ht="33.75" x14ac:dyDescent="0.25">
      <c r="B15" s="90" t="s">
        <v>1243</v>
      </c>
      <c r="C15" s="36" t="s">
        <v>1244</v>
      </c>
      <c r="D15" s="36" t="s">
        <v>1245</v>
      </c>
      <c r="E15" s="90" t="s">
        <v>280</v>
      </c>
      <c r="F15" s="90" t="s">
        <v>1041</v>
      </c>
      <c r="G15" s="90"/>
      <c r="H15" s="90">
        <v>2016</v>
      </c>
      <c r="I15" s="90" t="s">
        <v>781</v>
      </c>
      <c r="J15" s="90" t="s">
        <v>169</v>
      </c>
      <c r="K15" s="90" t="s">
        <v>1246</v>
      </c>
      <c r="L15" s="90" t="s">
        <v>1247</v>
      </c>
      <c r="M15" s="37" t="s">
        <v>1248</v>
      </c>
      <c r="N15" s="90">
        <v>2018</v>
      </c>
      <c r="O15" s="90" t="s">
        <v>1371</v>
      </c>
      <c r="P15" s="90" t="s">
        <v>1249</v>
      </c>
      <c r="Q15" s="90" t="s">
        <v>1250</v>
      </c>
      <c r="R15" s="90"/>
      <c r="S15" s="90"/>
      <c r="T15" s="138"/>
      <c r="U15" s="137"/>
      <c r="V15" s="137"/>
      <c r="W15" s="137"/>
      <c r="X15" s="137"/>
      <c r="Y15" s="137"/>
      <c r="Z15" s="137"/>
      <c r="AA15" s="137"/>
      <c r="AB15" s="137"/>
      <c r="AC15" s="144"/>
      <c r="AD15" s="144"/>
      <c r="AE15" s="145"/>
      <c r="AF15" s="145"/>
      <c r="AG15" s="145"/>
      <c r="AH15" s="145"/>
      <c r="AI15" s="145"/>
      <c r="AJ15" s="147"/>
      <c r="AK15" s="143"/>
    </row>
    <row r="16" spans="2:37" ht="45" x14ac:dyDescent="0.25">
      <c r="B16" s="90" t="s">
        <v>1251</v>
      </c>
      <c r="C16" s="36" t="s">
        <v>1252</v>
      </c>
      <c r="D16" s="36" t="s">
        <v>1253</v>
      </c>
      <c r="E16" s="90"/>
      <c r="F16" s="90" t="s">
        <v>1254</v>
      </c>
      <c r="G16" s="90"/>
      <c r="H16" s="90">
        <v>2016</v>
      </c>
      <c r="I16" s="90" t="s">
        <v>1373</v>
      </c>
      <c r="J16" s="90" t="s">
        <v>1255</v>
      </c>
      <c r="K16" s="90" t="s">
        <v>1256</v>
      </c>
      <c r="L16" s="90" t="s">
        <v>1257</v>
      </c>
      <c r="M16" s="37"/>
      <c r="N16" s="90">
        <v>2018</v>
      </c>
      <c r="O16" s="90" t="s">
        <v>1372</v>
      </c>
      <c r="P16" s="90" t="s">
        <v>1255</v>
      </c>
      <c r="Q16" s="90" t="s">
        <v>1258</v>
      </c>
      <c r="R16" s="90"/>
      <c r="S16" s="90"/>
      <c r="T16" s="138"/>
      <c r="U16" s="137"/>
      <c r="V16" s="137"/>
      <c r="W16" s="137"/>
      <c r="X16" s="137"/>
      <c r="Y16" s="137"/>
      <c r="Z16" s="137"/>
      <c r="AA16" s="137"/>
      <c r="AB16" s="137"/>
      <c r="AC16" s="143"/>
      <c r="AD16" s="143"/>
      <c r="AE16" s="147"/>
      <c r="AF16" s="143"/>
      <c r="AG16" s="143"/>
      <c r="AH16" s="143"/>
      <c r="AI16" s="143"/>
      <c r="AJ16" s="143"/>
      <c r="AK16" s="143"/>
    </row>
    <row r="17" spans="2:37" ht="33.75" x14ac:dyDescent="0.25">
      <c r="B17" s="90" t="s">
        <v>1294</v>
      </c>
      <c r="C17" s="36" t="s">
        <v>1295</v>
      </c>
      <c r="D17" s="36" t="s">
        <v>1296</v>
      </c>
      <c r="E17" s="90" t="s">
        <v>1297</v>
      </c>
      <c r="F17" s="90" t="s">
        <v>1298</v>
      </c>
      <c r="G17" s="90"/>
      <c r="H17" s="90">
        <v>2016</v>
      </c>
      <c r="I17" s="90" t="s">
        <v>1301</v>
      </c>
      <c r="J17" s="90" t="s">
        <v>169</v>
      </c>
      <c r="K17" s="90" t="s">
        <v>1299</v>
      </c>
      <c r="L17" s="90" t="s">
        <v>1300</v>
      </c>
      <c r="M17" s="37">
        <v>0.2</v>
      </c>
      <c r="N17" s="90" t="s">
        <v>88</v>
      </c>
      <c r="O17" s="90" t="s">
        <v>1301</v>
      </c>
      <c r="P17" s="90" t="s">
        <v>1301</v>
      </c>
      <c r="Q17" s="90" t="s">
        <v>1302</v>
      </c>
      <c r="R17" s="90"/>
      <c r="S17" s="90"/>
      <c r="T17" s="138"/>
      <c r="U17" s="137"/>
      <c r="V17" s="137"/>
      <c r="W17" s="137"/>
      <c r="X17" s="137"/>
      <c r="Y17" s="137"/>
      <c r="Z17" s="137"/>
      <c r="AA17" s="137"/>
      <c r="AB17" s="137"/>
      <c r="AC17" s="145"/>
      <c r="AD17" s="145"/>
      <c r="AE17" s="143"/>
      <c r="AF17" s="143"/>
      <c r="AG17" s="143"/>
      <c r="AH17" s="143"/>
      <c r="AI17" s="143"/>
      <c r="AJ17" s="143"/>
      <c r="AK17" s="143"/>
    </row>
    <row r="18" spans="2:37" ht="22.5" x14ac:dyDescent="0.25">
      <c r="B18" s="87" t="s">
        <v>1348</v>
      </c>
      <c r="C18" s="88" t="s">
        <v>1349</v>
      </c>
      <c r="D18" s="88" t="s">
        <v>1350</v>
      </c>
      <c r="E18" s="87" t="s">
        <v>1289</v>
      </c>
      <c r="F18" s="90" t="s">
        <v>1351</v>
      </c>
      <c r="G18" s="90"/>
      <c r="H18" s="90" t="s">
        <v>191</v>
      </c>
      <c r="I18" s="90" t="s">
        <v>781</v>
      </c>
      <c r="J18" s="87" t="s">
        <v>203</v>
      </c>
      <c r="K18" s="87" t="s">
        <v>1338</v>
      </c>
      <c r="L18" s="87" t="s">
        <v>1315</v>
      </c>
      <c r="M18" s="105">
        <v>1.72</v>
      </c>
      <c r="N18" s="87" t="s">
        <v>191</v>
      </c>
      <c r="O18" s="87" t="s">
        <v>1376</v>
      </c>
      <c r="P18" s="87" t="s">
        <v>203</v>
      </c>
      <c r="Q18" s="87" t="s">
        <v>1327</v>
      </c>
      <c r="R18" s="87"/>
      <c r="S18" s="87" t="s">
        <v>1318</v>
      </c>
      <c r="T18" s="138"/>
      <c r="U18" s="138"/>
      <c r="V18" s="138"/>
      <c r="W18" s="138"/>
      <c r="X18" s="137"/>
      <c r="Y18" s="137"/>
      <c r="Z18" s="137"/>
      <c r="AA18" s="137"/>
      <c r="AB18" s="137"/>
      <c r="AC18" s="145"/>
      <c r="AD18" s="145"/>
      <c r="AE18" s="145"/>
      <c r="AF18" s="145"/>
      <c r="AG18" s="144"/>
      <c r="AH18" s="143"/>
      <c r="AI18" s="143"/>
      <c r="AJ18" s="143"/>
      <c r="AK18" s="143"/>
    </row>
    <row r="19" spans="2:37" ht="22.5" x14ac:dyDescent="0.25">
      <c r="B19" s="124" t="s">
        <v>1173</v>
      </c>
      <c r="C19" s="125" t="s">
        <v>1174</v>
      </c>
      <c r="D19" s="126"/>
      <c r="E19" s="127"/>
      <c r="F19" s="124" t="s">
        <v>125</v>
      </c>
      <c r="G19" s="124">
        <v>0.02</v>
      </c>
      <c r="H19" s="124" t="s">
        <v>199</v>
      </c>
      <c r="I19" s="124" t="s">
        <v>1166</v>
      </c>
      <c r="J19" s="124" t="s">
        <v>1175</v>
      </c>
      <c r="K19" s="124"/>
      <c r="L19" s="124" t="s">
        <v>172</v>
      </c>
      <c r="M19" s="131">
        <v>5</v>
      </c>
      <c r="N19" s="124" t="s">
        <v>663</v>
      </c>
      <c r="O19" s="124" t="s">
        <v>1168</v>
      </c>
      <c r="P19" s="124" t="s">
        <v>1176</v>
      </c>
      <c r="Q19" s="124"/>
      <c r="R19" s="135" t="s">
        <v>1171</v>
      </c>
      <c r="S19" s="124" t="s">
        <v>1177</v>
      </c>
      <c r="T19" s="139"/>
      <c r="U19" s="139"/>
      <c r="V19" s="139"/>
      <c r="W19" s="139"/>
      <c r="X19" s="139"/>
      <c r="Y19" s="137"/>
      <c r="Z19" s="137"/>
      <c r="AA19" s="137"/>
      <c r="AB19" s="137"/>
      <c r="AC19" s="144"/>
      <c r="AD19" s="145"/>
      <c r="AE19" s="145"/>
      <c r="AF19" s="145"/>
      <c r="AG19" s="143"/>
      <c r="AH19" s="143"/>
      <c r="AI19" s="143"/>
      <c r="AJ19" s="143"/>
      <c r="AK19" s="143"/>
    </row>
    <row r="20" spans="2:37" ht="33.75" x14ac:dyDescent="0.25">
      <c r="B20" s="124" t="s">
        <v>1164</v>
      </c>
      <c r="C20" s="125" t="s">
        <v>1165</v>
      </c>
      <c r="D20" s="126"/>
      <c r="E20" s="127"/>
      <c r="F20" s="124" t="s">
        <v>125</v>
      </c>
      <c r="G20" s="124">
        <v>0.05</v>
      </c>
      <c r="H20" s="124" t="s">
        <v>199</v>
      </c>
      <c r="I20" s="124" t="s">
        <v>1166</v>
      </c>
      <c r="J20" s="124" t="s">
        <v>1167</v>
      </c>
      <c r="K20" s="124"/>
      <c r="L20" s="124" t="s">
        <v>172</v>
      </c>
      <c r="M20" s="131">
        <v>22</v>
      </c>
      <c r="N20" s="124" t="s">
        <v>111</v>
      </c>
      <c r="O20" s="124" t="s">
        <v>1168</v>
      </c>
      <c r="P20" s="124" t="s">
        <v>1169</v>
      </c>
      <c r="Q20" s="124" t="s">
        <v>1170</v>
      </c>
      <c r="R20" s="135" t="s">
        <v>1171</v>
      </c>
      <c r="S20" s="132" t="s">
        <v>1172</v>
      </c>
      <c r="T20" s="139"/>
      <c r="U20" s="139"/>
      <c r="V20" s="139"/>
      <c r="W20" s="139"/>
      <c r="X20" s="139"/>
      <c r="Y20" s="137"/>
      <c r="Z20" s="137"/>
      <c r="AA20" s="137"/>
      <c r="AB20" s="137"/>
      <c r="AC20" s="144"/>
      <c r="AD20" s="145"/>
      <c r="AE20" s="145"/>
      <c r="AF20" s="145"/>
      <c r="AG20" s="145"/>
      <c r="AH20" s="144"/>
      <c r="AI20" s="144"/>
      <c r="AJ20" s="143"/>
      <c r="AK20" s="143"/>
    </row>
    <row r="21" spans="2:37" s="129" customFormat="1" ht="33.75" x14ac:dyDescent="0.25">
      <c r="B21" s="87" t="s">
        <v>1319</v>
      </c>
      <c r="C21" s="36" t="s">
        <v>1320</v>
      </c>
      <c r="D21" s="123" t="s">
        <v>1321</v>
      </c>
      <c r="E21" s="90" t="s">
        <v>1322</v>
      </c>
      <c r="F21" s="90" t="s">
        <v>1323</v>
      </c>
      <c r="G21" s="90"/>
      <c r="H21" s="90" t="s">
        <v>1324</v>
      </c>
      <c r="I21" s="90" t="s">
        <v>781</v>
      </c>
      <c r="J21" s="90" t="s">
        <v>203</v>
      </c>
      <c r="K21" s="90" t="s">
        <v>1325</v>
      </c>
      <c r="L21" s="90" t="s">
        <v>1326</v>
      </c>
      <c r="M21" s="37">
        <v>29.294</v>
      </c>
      <c r="N21" s="90" t="s">
        <v>111</v>
      </c>
      <c r="O21" s="90" t="s">
        <v>1374</v>
      </c>
      <c r="P21" s="90" t="s">
        <v>1316</v>
      </c>
      <c r="Q21" s="90" t="s">
        <v>1327</v>
      </c>
      <c r="R21" s="87"/>
      <c r="S21" s="87" t="s">
        <v>1318</v>
      </c>
      <c r="T21" s="138"/>
      <c r="U21" s="138"/>
      <c r="V21" s="138"/>
      <c r="W21" s="137"/>
      <c r="X21" s="137"/>
      <c r="Y21" s="137"/>
      <c r="Z21" s="137"/>
      <c r="AA21" s="137"/>
      <c r="AB21" s="137"/>
      <c r="AC21" s="144"/>
      <c r="AD21" s="145"/>
      <c r="AE21" s="145"/>
      <c r="AF21" s="145"/>
      <c r="AG21" s="145"/>
      <c r="AH21" s="143"/>
      <c r="AI21" s="143"/>
      <c r="AJ21" s="143"/>
      <c r="AK21" s="143"/>
    </row>
    <row r="22" spans="2:37" s="129" customFormat="1" x14ac:dyDescent="0.25">
      <c r="B22" s="87" t="s">
        <v>1328</v>
      </c>
      <c r="C22" s="36" t="s">
        <v>1329</v>
      </c>
      <c r="D22" s="123" t="s">
        <v>1330</v>
      </c>
      <c r="E22" s="90" t="s">
        <v>1331</v>
      </c>
      <c r="F22" s="90"/>
      <c r="G22" s="90"/>
      <c r="H22" s="90" t="s">
        <v>1332</v>
      </c>
      <c r="I22" s="90" t="s">
        <v>781</v>
      </c>
      <c r="J22" s="90" t="s">
        <v>169</v>
      </c>
      <c r="K22" s="90"/>
      <c r="L22" s="90"/>
      <c r="M22" s="37"/>
      <c r="N22" s="90" t="s">
        <v>111</v>
      </c>
      <c r="O22" s="90" t="s">
        <v>781</v>
      </c>
      <c r="P22" s="90" t="s">
        <v>169</v>
      </c>
      <c r="Q22" s="90"/>
      <c r="R22" s="87"/>
      <c r="S22" s="87"/>
      <c r="T22" s="138"/>
      <c r="U22" s="138"/>
      <c r="V22" s="137"/>
      <c r="W22" s="137"/>
      <c r="X22" s="137"/>
      <c r="Y22" s="137"/>
      <c r="Z22" s="137"/>
      <c r="AA22" s="137"/>
      <c r="AB22" s="137"/>
      <c r="AC22" s="148"/>
      <c r="AD22" s="205"/>
      <c r="AE22" s="145"/>
      <c r="AF22" s="145"/>
      <c r="AG22" s="205"/>
      <c r="AH22" s="143"/>
      <c r="AI22" s="143"/>
      <c r="AJ22" s="143"/>
      <c r="AK22" s="143"/>
    </row>
    <row r="23" spans="2:37" ht="56.25" x14ac:dyDescent="0.25">
      <c r="B23" s="90" t="s">
        <v>1178</v>
      </c>
      <c r="C23" s="36" t="s">
        <v>1179</v>
      </c>
      <c r="D23" s="36" t="s">
        <v>1180</v>
      </c>
      <c r="E23" s="90" t="s">
        <v>1181</v>
      </c>
      <c r="F23" s="90" t="s">
        <v>1182</v>
      </c>
      <c r="G23" s="90">
        <v>0.09</v>
      </c>
      <c r="H23" s="90" t="s">
        <v>87</v>
      </c>
      <c r="I23" s="87" t="s">
        <v>781</v>
      </c>
      <c r="J23" s="90" t="s">
        <v>203</v>
      </c>
      <c r="K23" s="90" t="s">
        <v>1183</v>
      </c>
      <c r="L23" s="90" t="s">
        <v>172</v>
      </c>
      <c r="M23" s="37">
        <f>72*0.5</f>
        <v>36</v>
      </c>
      <c r="N23" s="90" t="s">
        <v>542</v>
      </c>
      <c r="O23" s="87" t="s">
        <v>781</v>
      </c>
      <c r="P23" s="90" t="s">
        <v>203</v>
      </c>
      <c r="Q23" s="90" t="s">
        <v>1184</v>
      </c>
      <c r="R23" s="90"/>
      <c r="S23" s="90" t="s">
        <v>1185</v>
      </c>
      <c r="T23" s="139"/>
      <c r="U23" s="139"/>
      <c r="V23" s="137"/>
      <c r="W23" s="137"/>
      <c r="X23" s="137"/>
      <c r="Y23" s="137"/>
      <c r="Z23" s="137"/>
      <c r="AA23" s="137"/>
      <c r="AB23" s="137"/>
      <c r="AC23" s="144"/>
      <c r="AD23" s="145"/>
      <c r="AE23" s="145"/>
      <c r="AF23" s="145"/>
      <c r="AG23" s="145"/>
      <c r="AH23" s="145"/>
      <c r="AI23" s="145"/>
      <c r="AJ23" s="146"/>
      <c r="AK23" s="143"/>
    </row>
    <row r="24" spans="2:37" ht="22.5" x14ac:dyDescent="0.25">
      <c r="B24" s="87" t="s">
        <v>1339</v>
      </c>
      <c r="C24" s="88" t="s">
        <v>1340</v>
      </c>
      <c r="D24" s="88" t="s">
        <v>1341</v>
      </c>
      <c r="E24" s="87" t="s">
        <v>280</v>
      </c>
      <c r="F24" s="90" t="s">
        <v>1337</v>
      </c>
      <c r="G24" s="90"/>
      <c r="H24" s="90">
        <v>2019</v>
      </c>
      <c r="I24" s="90" t="s">
        <v>781</v>
      </c>
      <c r="J24" s="87" t="s">
        <v>203</v>
      </c>
      <c r="K24" s="90" t="s">
        <v>1338</v>
      </c>
      <c r="L24" s="87" t="s">
        <v>1315</v>
      </c>
      <c r="M24" s="105">
        <v>0.84</v>
      </c>
      <c r="N24" s="87" t="s">
        <v>714</v>
      </c>
      <c r="O24" s="90" t="s">
        <v>1374</v>
      </c>
      <c r="P24" s="90" t="s">
        <v>1316</v>
      </c>
      <c r="Q24" s="87" t="s">
        <v>1327</v>
      </c>
      <c r="R24" s="87"/>
      <c r="S24" s="87" t="s">
        <v>1318</v>
      </c>
      <c r="T24" s="137"/>
      <c r="U24" s="137"/>
      <c r="V24" s="137"/>
      <c r="W24" s="138"/>
      <c r="X24" s="137"/>
      <c r="Y24" s="137"/>
      <c r="Z24" s="137"/>
      <c r="AA24" s="137"/>
      <c r="AB24" s="137"/>
      <c r="AC24" s="144"/>
      <c r="AD24" s="144"/>
      <c r="AE24" s="145"/>
      <c r="AF24" s="145"/>
      <c r="AG24" s="144"/>
      <c r="AH24" s="143"/>
      <c r="AI24" s="143"/>
      <c r="AJ24" s="143"/>
      <c r="AK24" s="143"/>
    </row>
    <row r="25" spans="2:37" ht="56.25" x14ac:dyDescent="0.25">
      <c r="B25" s="87" t="s">
        <v>1342</v>
      </c>
      <c r="C25" s="88" t="s">
        <v>1343</v>
      </c>
      <c r="D25" s="88" t="s">
        <v>1344</v>
      </c>
      <c r="E25" s="87" t="s">
        <v>1345</v>
      </c>
      <c r="F25" s="90" t="s">
        <v>1337</v>
      </c>
      <c r="G25" s="90"/>
      <c r="H25" s="90" t="s">
        <v>111</v>
      </c>
      <c r="I25" s="87" t="s">
        <v>1346</v>
      </c>
      <c r="J25" s="87" t="s">
        <v>1346</v>
      </c>
      <c r="K25" s="87" t="s">
        <v>1325</v>
      </c>
      <c r="L25" s="87" t="s">
        <v>1347</v>
      </c>
      <c r="M25" s="105">
        <v>33.57</v>
      </c>
      <c r="N25" s="87" t="s">
        <v>714</v>
      </c>
      <c r="O25" s="90" t="s">
        <v>1375</v>
      </c>
      <c r="P25" s="87" t="s">
        <v>1346</v>
      </c>
      <c r="Q25" s="87" t="s">
        <v>1327</v>
      </c>
      <c r="R25" s="87"/>
      <c r="S25" s="87" t="s">
        <v>1318</v>
      </c>
      <c r="T25" s="137"/>
      <c r="U25" s="138"/>
      <c r="V25" s="138"/>
      <c r="W25" s="138"/>
      <c r="X25" s="137"/>
      <c r="Y25" s="137"/>
      <c r="Z25" s="137"/>
      <c r="AA25" s="137"/>
      <c r="AB25" s="137"/>
      <c r="AC25" s="144"/>
      <c r="AD25" s="144"/>
      <c r="AE25" s="145"/>
      <c r="AF25" s="145"/>
      <c r="AG25" s="144"/>
      <c r="AH25" s="143"/>
      <c r="AI25" s="143"/>
      <c r="AJ25" s="143"/>
      <c r="AK25" s="143"/>
    </row>
    <row r="26" spans="2:37" x14ac:dyDescent="0.25">
      <c r="B26" s="87" t="s">
        <v>1150</v>
      </c>
      <c r="C26" s="36" t="s">
        <v>1151</v>
      </c>
      <c r="D26" s="94"/>
      <c r="E26" s="93" t="s">
        <v>951</v>
      </c>
      <c r="F26" s="87" t="s">
        <v>125</v>
      </c>
      <c r="G26" s="87"/>
      <c r="H26" s="87" t="s">
        <v>92</v>
      </c>
      <c r="I26" s="87" t="s">
        <v>1100</v>
      </c>
      <c r="J26" s="87" t="s">
        <v>110</v>
      </c>
      <c r="K26" s="87"/>
      <c r="L26" s="87" t="s">
        <v>4</v>
      </c>
      <c r="M26" s="37"/>
      <c r="N26" s="87" t="s">
        <v>174</v>
      </c>
      <c r="O26" s="87" t="s">
        <v>1100</v>
      </c>
      <c r="P26" s="87" t="s">
        <v>110</v>
      </c>
      <c r="Q26" s="87"/>
      <c r="R26" s="87"/>
      <c r="S26" s="87" t="s">
        <v>1135</v>
      </c>
      <c r="T26" s="138"/>
      <c r="U26" s="138"/>
      <c r="V26" s="138"/>
      <c r="W26" s="137"/>
      <c r="X26" s="137"/>
      <c r="Y26" s="137"/>
      <c r="Z26" s="137"/>
      <c r="AA26" s="137"/>
      <c r="AB26" s="137"/>
      <c r="AC26" s="143"/>
      <c r="AD26" s="143"/>
      <c r="AE26" s="147"/>
      <c r="AF26" s="147"/>
      <c r="AG26" s="147"/>
      <c r="AH26" s="147"/>
      <c r="AI26" s="147"/>
      <c r="AJ26" s="143"/>
      <c r="AK26" s="143"/>
    </row>
    <row r="27" spans="2:37" ht="22.5" x14ac:dyDescent="0.25">
      <c r="B27" s="87" t="s">
        <v>1152</v>
      </c>
      <c r="C27" s="36" t="s">
        <v>1153</v>
      </c>
      <c r="D27" s="94"/>
      <c r="E27" s="93" t="s">
        <v>951</v>
      </c>
      <c r="F27" s="87" t="s">
        <v>125</v>
      </c>
      <c r="G27" s="87"/>
      <c r="H27" s="87" t="s">
        <v>92</v>
      </c>
      <c r="I27" s="87" t="s">
        <v>1100</v>
      </c>
      <c r="J27" s="87" t="s">
        <v>110</v>
      </c>
      <c r="K27" s="87"/>
      <c r="L27" s="87" t="s">
        <v>4</v>
      </c>
      <c r="M27" s="37"/>
      <c r="N27" s="87" t="s">
        <v>174</v>
      </c>
      <c r="O27" s="87" t="s">
        <v>1100</v>
      </c>
      <c r="P27" s="87" t="s">
        <v>110</v>
      </c>
      <c r="Q27" s="87"/>
      <c r="R27" s="87"/>
      <c r="S27" s="87" t="s">
        <v>1135</v>
      </c>
      <c r="T27" s="138"/>
      <c r="U27" s="138"/>
      <c r="V27" s="138"/>
      <c r="W27" s="137"/>
      <c r="X27" s="137"/>
      <c r="Y27" s="137"/>
      <c r="Z27" s="137"/>
      <c r="AA27" s="137"/>
      <c r="AB27" s="137"/>
      <c r="AC27" s="143"/>
      <c r="AD27" s="143"/>
      <c r="AE27" s="147"/>
      <c r="AF27" s="147"/>
      <c r="AG27" s="147"/>
      <c r="AH27" s="147"/>
      <c r="AI27" s="147"/>
      <c r="AJ27" s="143"/>
      <c r="AK27" s="143"/>
    </row>
    <row r="28" spans="2:37" x14ac:dyDescent="0.25">
      <c r="B28" s="87" t="s">
        <v>1156</v>
      </c>
      <c r="C28" s="36" t="s">
        <v>1157</v>
      </c>
      <c r="D28" s="88" t="s">
        <v>1158</v>
      </c>
      <c r="E28" s="93"/>
      <c r="F28" s="87" t="s">
        <v>1159</v>
      </c>
      <c r="G28" s="87">
        <v>0.02</v>
      </c>
      <c r="H28" s="90" t="s">
        <v>92</v>
      </c>
      <c r="I28" s="87" t="s">
        <v>1100</v>
      </c>
      <c r="J28" s="90" t="s">
        <v>110</v>
      </c>
      <c r="K28" s="90"/>
      <c r="L28" s="90" t="s">
        <v>4</v>
      </c>
      <c r="M28" s="37"/>
      <c r="N28" s="87" t="s">
        <v>174</v>
      </c>
      <c r="O28" s="87" t="s">
        <v>1100</v>
      </c>
      <c r="P28" s="87" t="s">
        <v>110</v>
      </c>
      <c r="Q28" s="87"/>
      <c r="R28" s="87"/>
      <c r="S28" s="87"/>
      <c r="T28" s="116"/>
      <c r="U28" s="116"/>
      <c r="V28" s="116"/>
      <c r="W28" s="137"/>
      <c r="X28" s="137"/>
      <c r="Y28" s="137"/>
      <c r="Z28" s="137"/>
      <c r="AA28" s="137"/>
      <c r="AB28" s="137"/>
      <c r="AC28" s="143"/>
      <c r="AD28" s="143"/>
      <c r="AE28" s="147"/>
      <c r="AF28" s="147"/>
      <c r="AG28" s="147"/>
      <c r="AH28" s="147"/>
      <c r="AI28" s="147"/>
      <c r="AJ28" s="143"/>
      <c r="AK28" s="143"/>
    </row>
    <row r="29" spans="2:37" ht="22.5" x14ac:dyDescent="0.25">
      <c r="B29" s="87" t="s">
        <v>1202</v>
      </c>
      <c r="C29" s="36" t="s">
        <v>1203</v>
      </c>
      <c r="D29" s="36" t="s">
        <v>1204</v>
      </c>
      <c r="E29" s="87" t="s">
        <v>864</v>
      </c>
      <c r="F29" s="87" t="s">
        <v>125</v>
      </c>
      <c r="G29" s="87"/>
      <c r="H29" s="87" t="s">
        <v>92</v>
      </c>
      <c r="I29" s="87" t="s">
        <v>1100</v>
      </c>
      <c r="J29" s="87" t="s">
        <v>110</v>
      </c>
      <c r="K29" s="87"/>
      <c r="L29" s="87" t="s">
        <v>4</v>
      </c>
      <c r="M29" s="37"/>
      <c r="N29" s="90" t="s">
        <v>174</v>
      </c>
      <c r="O29" s="87" t="s">
        <v>1100</v>
      </c>
      <c r="P29" s="87" t="s">
        <v>110</v>
      </c>
      <c r="Q29" s="87"/>
      <c r="R29" s="87"/>
      <c r="S29" s="87" t="s">
        <v>1205</v>
      </c>
      <c r="T29" s="138"/>
      <c r="U29" s="138"/>
      <c r="V29" s="138"/>
      <c r="W29" s="137"/>
      <c r="X29" s="137"/>
      <c r="Y29" s="137"/>
      <c r="Z29" s="137"/>
      <c r="AA29" s="137"/>
      <c r="AB29" s="137"/>
      <c r="AC29" s="143"/>
      <c r="AD29" s="143"/>
      <c r="AE29" s="147"/>
      <c r="AF29" s="147"/>
      <c r="AG29" s="147"/>
      <c r="AH29" s="147"/>
      <c r="AI29" s="147"/>
      <c r="AJ29" s="143"/>
      <c r="AK29" s="143"/>
    </row>
    <row r="30" spans="2:37" s="129" customFormat="1" ht="33.75" x14ac:dyDescent="0.25">
      <c r="B30" s="87" t="s">
        <v>1206</v>
      </c>
      <c r="C30" s="36" t="s">
        <v>1207</v>
      </c>
      <c r="D30" s="36" t="s">
        <v>1208</v>
      </c>
      <c r="E30" s="87" t="s">
        <v>815</v>
      </c>
      <c r="F30" s="87" t="s">
        <v>125</v>
      </c>
      <c r="G30" s="87"/>
      <c r="H30" s="87" t="s">
        <v>89</v>
      </c>
      <c r="I30" s="87" t="s">
        <v>1100</v>
      </c>
      <c r="J30" s="87" t="s">
        <v>110</v>
      </c>
      <c r="K30" s="87"/>
      <c r="L30" s="87" t="s">
        <v>4</v>
      </c>
      <c r="M30" s="37"/>
      <c r="N30" s="87" t="s">
        <v>174</v>
      </c>
      <c r="O30" s="87" t="s">
        <v>1100</v>
      </c>
      <c r="P30" s="87" t="s">
        <v>110</v>
      </c>
      <c r="Q30" s="87"/>
      <c r="R30" s="87"/>
      <c r="S30" s="87" t="s">
        <v>1209</v>
      </c>
      <c r="T30" s="138"/>
      <c r="U30" s="138"/>
      <c r="V30" s="138"/>
      <c r="W30" s="137"/>
      <c r="X30" s="137"/>
      <c r="Y30" s="137"/>
      <c r="Z30" s="137"/>
      <c r="AA30" s="137"/>
      <c r="AB30" s="137"/>
      <c r="AC30" s="143"/>
      <c r="AD30" s="143"/>
      <c r="AE30" s="147"/>
      <c r="AF30" s="147"/>
      <c r="AG30" s="147"/>
      <c r="AH30" s="147"/>
      <c r="AI30" s="147"/>
      <c r="AJ30" s="143"/>
      <c r="AK30" s="143"/>
    </row>
    <row r="31" spans="2:37" ht="45" x14ac:dyDescent="0.25">
      <c r="B31" s="90" t="s">
        <v>1278</v>
      </c>
      <c r="C31" s="36" t="s">
        <v>1279</v>
      </c>
      <c r="D31" s="36" t="s">
        <v>1280</v>
      </c>
      <c r="E31" s="90" t="s">
        <v>1281</v>
      </c>
      <c r="F31" s="90" t="s">
        <v>1282</v>
      </c>
      <c r="G31" s="90"/>
      <c r="H31" s="90">
        <v>2016</v>
      </c>
      <c r="I31" s="90" t="s">
        <v>1283</v>
      </c>
      <c r="J31" s="90" t="s">
        <v>1283</v>
      </c>
      <c r="K31" s="90" t="s">
        <v>1284</v>
      </c>
      <c r="L31" s="90" t="s">
        <v>1285</v>
      </c>
      <c r="M31" s="37" t="s">
        <v>1286</v>
      </c>
      <c r="N31" s="90" t="s">
        <v>1287</v>
      </c>
      <c r="O31" s="90" t="s">
        <v>1283</v>
      </c>
      <c r="P31" s="90" t="s">
        <v>1283</v>
      </c>
      <c r="Q31" s="90" t="s">
        <v>1288</v>
      </c>
      <c r="R31" s="90"/>
      <c r="S31" s="90"/>
      <c r="T31" s="138"/>
      <c r="U31" s="137"/>
      <c r="V31" s="137"/>
      <c r="W31" s="137"/>
      <c r="X31" s="137"/>
      <c r="Y31" s="137"/>
      <c r="Z31" s="137"/>
      <c r="AA31" s="137"/>
      <c r="AB31" s="137"/>
      <c r="AC31" s="144"/>
      <c r="AD31" s="144"/>
      <c r="AE31" s="144"/>
      <c r="AF31" s="145"/>
      <c r="AG31" s="145"/>
      <c r="AH31" s="145"/>
      <c r="AI31" s="145"/>
      <c r="AJ31" s="143"/>
      <c r="AK31" s="143"/>
    </row>
    <row r="32" spans="2:37" ht="22.5" x14ac:dyDescent="0.25">
      <c r="B32" s="87" t="s">
        <v>1333</v>
      </c>
      <c r="C32" s="36" t="s">
        <v>1334</v>
      </c>
      <c r="D32" s="36" t="s">
        <v>1335</v>
      </c>
      <c r="E32" s="90" t="s">
        <v>1336</v>
      </c>
      <c r="F32" s="90" t="s">
        <v>1337</v>
      </c>
      <c r="G32" s="90"/>
      <c r="H32" s="90">
        <v>2018</v>
      </c>
      <c r="I32" s="90" t="s">
        <v>781</v>
      </c>
      <c r="J32" s="90" t="s">
        <v>203</v>
      </c>
      <c r="K32" s="90" t="s">
        <v>1338</v>
      </c>
      <c r="L32" s="90" t="s">
        <v>1315</v>
      </c>
      <c r="M32" s="37">
        <v>1.22</v>
      </c>
      <c r="N32" s="90" t="s">
        <v>115</v>
      </c>
      <c r="O32" s="90" t="s">
        <v>1374</v>
      </c>
      <c r="P32" s="90" t="s">
        <v>1316</v>
      </c>
      <c r="Q32" s="90" t="s">
        <v>1327</v>
      </c>
      <c r="R32" s="87"/>
      <c r="S32" s="87" t="s">
        <v>1318</v>
      </c>
      <c r="T32" s="137"/>
      <c r="U32" s="137"/>
      <c r="V32" s="138"/>
      <c r="W32" s="137"/>
      <c r="X32" s="137"/>
      <c r="Y32" s="137"/>
      <c r="Z32" s="137"/>
      <c r="AA32" s="137"/>
      <c r="AB32" s="137"/>
      <c r="AC32" s="144"/>
      <c r="AD32" s="144"/>
      <c r="AE32" s="144"/>
      <c r="AF32" s="145"/>
      <c r="AG32" s="145"/>
      <c r="AH32" s="143"/>
      <c r="AI32" s="143"/>
      <c r="AJ32" s="143"/>
      <c r="AK32" s="143"/>
    </row>
    <row r="33" spans="2:37" ht="22.5" x14ac:dyDescent="0.25">
      <c r="B33" s="87" t="s">
        <v>1352</v>
      </c>
      <c r="C33" s="88" t="s">
        <v>1353</v>
      </c>
      <c r="D33" s="88" t="s">
        <v>1354</v>
      </c>
      <c r="E33" s="87" t="s">
        <v>1355</v>
      </c>
      <c r="F33" s="90" t="s">
        <v>1337</v>
      </c>
      <c r="G33" s="90"/>
      <c r="H33" s="90" t="s">
        <v>115</v>
      </c>
      <c r="I33" s="90" t="s">
        <v>781</v>
      </c>
      <c r="J33" s="87" t="s">
        <v>203</v>
      </c>
      <c r="K33" s="87" t="s">
        <v>1325</v>
      </c>
      <c r="L33" s="87" t="s">
        <v>1315</v>
      </c>
      <c r="M33" s="105">
        <v>3.05</v>
      </c>
      <c r="N33" s="87" t="s">
        <v>115</v>
      </c>
      <c r="O33" s="87" t="s">
        <v>1374</v>
      </c>
      <c r="P33" s="90" t="s">
        <v>203</v>
      </c>
      <c r="Q33" s="87" t="s">
        <v>1327</v>
      </c>
      <c r="R33" s="87"/>
      <c r="S33" s="87" t="s">
        <v>1318</v>
      </c>
      <c r="T33" s="137"/>
      <c r="U33" s="137"/>
      <c r="V33" s="137"/>
      <c r="W33" s="138"/>
      <c r="X33" s="138"/>
      <c r="Y33" s="137"/>
      <c r="Z33" s="137"/>
      <c r="AA33" s="137"/>
      <c r="AB33" s="137"/>
      <c r="AC33" s="143"/>
      <c r="AD33" s="143"/>
      <c r="AE33" s="143"/>
      <c r="AF33" s="145"/>
      <c r="AG33" s="145"/>
      <c r="AH33" s="143"/>
      <c r="AI33" s="143"/>
      <c r="AJ33" s="143"/>
      <c r="AK33" s="143"/>
    </row>
    <row r="34" spans="2:37" ht="22.5" x14ac:dyDescent="0.25">
      <c r="B34" s="87" t="s">
        <v>1303</v>
      </c>
      <c r="C34" s="88" t="s">
        <v>1304</v>
      </c>
      <c r="D34" s="88"/>
      <c r="E34" s="87"/>
      <c r="F34" s="87"/>
      <c r="G34" s="90"/>
      <c r="H34" s="90"/>
      <c r="I34" s="87"/>
      <c r="J34" s="87"/>
      <c r="K34" s="87"/>
      <c r="L34" s="87"/>
      <c r="M34" s="105">
        <v>0.05</v>
      </c>
      <c r="N34" s="90" t="s">
        <v>112</v>
      </c>
      <c r="O34" s="87"/>
      <c r="P34" s="87"/>
      <c r="Q34" s="87"/>
      <c r="R34" s="87"/>
      <c r="S34" s="87" t="s">
        <v>197</v>
      </c>
      <c r="T34" s="137"/>
      <c r="U34" s="137"/>
      <c r="V34" s="137"/>
      <c r="W34" s="137"/>
      <c r="X34" s="138"/>
      <c r="Y34" s="138"/>
      <c r="Z34" s="138"/>
      <c r="AA34" s="138"/>
      <c r="AB34" s="137"/>
      <c r="AC34" s="143"/>
      <c r="AD34" s="143"/>
      <c r="AE34" s="143"/>
      <c r="AF34" s="143"/>
      <c r="AG34" s="143"/>
      <c r="AH34" s="143"/>
      <c r="AI34" s="143"/>
      <c r="AJ34" s="146"/>
      <c r="AK34" s="143"/>
    </row>
    <row r="35" spans="2:37" x14ac:dyDescent="0.25">
      <c r="B35" s="87" t="s">
        <v>1133</v>
      </c>
      <c r="C35" s="36" t="s">
        <v>1134</v>
      </c>
      <c r="D35" s="88"/>
      <c r="E35" s="93" t="s">
        <v>960</v>
      </c>
      <c r="F35" s="87" t="s">
        <v>125</v>
      </c>
      <c r="G35" s="87"/>
      <c r="H35" s="87" t="s">
        <v>92</v>
      </c>
      <c r="I35" s="87" t="s">
        <v>1100</v>
      </c>
      <c r="J35" s="87" t="s">
        <v>110</v>
      </c>
      <c r="K35" s="87"/>
      <c r="L35" s="87" t="s">
        <v>4</v>
      </c>
      <c r="M35" s="37"/>
      <c r="N35" s="87" t="s">
        <v>950</v>
      </c>
      <c r="O35" s="87" t="s">
        <v>1100</v>
      </c>
      <c r="P35" s="87" t="s">
        <v>110</v>
      </c>
      <c r="Q35" s="87"/>
      <c r="R35" s="87"/>
      <c r="S35" s="87" t="s">
        <v>1135</v>
      </c>
      <c r="T35" s="138"/>
      <c r="U35" s="138"/>
      <c r="V35" s="138"/>
      <c r="W35" s="137"/>
      <c r="X35" s="137"/>
      <c r="Y35" s="137"/>
      <c r="Z35" s="137"/>
      <c r="AA35" s="137"/>
      <c r="AB35" s="137"/>
      <c r="AC35" s="143"/>
      <c r="AD35" s="143"/>
      <c r="AE35" s="143"/>
      <c r="AF35" s="147"/>
      <c r="AG35" s="147"/>
      <c r="AH35" s="147"/>
      <c r="AI35" s="147"/>
      <c r="AJ35" s="147"/>
      <c r="AK35" s="143"/>
    </row>
    <row r="36" spans="2:37" ht="22.5" x14ac:dyDescent="0.25">
      <c r="B36" s="87" t="s">
        <v>1136</v>
      </c>
      <c r="C36" s="36" t="s">
        <v>1137</v>
      </c>
      <c r="D36" s="94"/>
      <c r="E36" s="93" t="s">
        <v>960</v>
      </c>
      <c r="F36" s="87" t="s">
        <v>125</v>
      </c>
      <c r="G36" s="87"/>
      <c r="H36" s="87" t="s">
        <v>92</v>
      </c>
      <c r="I36" s="87" t="s">
        <v>1100</v>
      </c>
      <c r="J36" s="87" t="s">
        <v>110</v>
      </c>
      <c r="K36" s="87"/>
      <c r="L36" s="87" t="s">
        <v>4</v>
      </c>
      <c r="M36" s="37"/>
      <c r="N36" s="87" t="s">
        <v>950</v>
      </c>
      <c r="O36" s="87" t="s">
        <v>1100</v>
      </c>
      <c r="P36" s="87" t="s">
        <v>110</v>
      </c>
      <c r="Q36" s="87"/>
      <c r="R36" s="87"/>
      <c r="S36" s="87" t="s">
        <v>1135</v>
      </c>
      <c r="T36" s="138"/>
      <c r="U36" s="138"/>
      <c r="V36" s="138"/>
      <c r="W36" s="137"/>
      <c r="X36" s="137"/>
      <c r="Y36" s="137"/>
      <c r="Z36" s="137"/>
      <c r="AA36" s="137"/>
      <c r="AB36" s="137"/>
      <c r="AC36" s="143"/>
      <c r="AD36" s="143"/>
      <c r="AE36" s="143"/>
      <c r="AF36" s="147"/>
      <c r="AG36" s="147"/>
      <c r="AH36" s="147"/>
      <c r="AI36" s="147"/>
      <c r="AJ36" s="147"/>
      <c r="AK36" s="143"/>
    </row>
    <row r="37" spans="2:37" x14ac:dyDescent="0.25">
      <c r="B37" s="87" t="s">
        <v>1138</v>
      </c>
      <c r="C37" s="36" t="s">
        <v>1139</v>
      </c>
      <c r="D37" s="94"/>
      <c r="E37" s="93" t="s">
        <v>960</v>
      </c>
      <c r="F37" s="87" t="s">
        <v>125</v>
      </c>
      <c r="G37" s="87"/>
      <c r="H37" s="87" t="s">
        <v>92</v>
      </c>
      <c r="I37" s="87" t="s">
        <v>1100</v>
      </c>
      <c r="J37" s="87" t="s">
        <v>110</v>
      </c>
      <c r="K37" s="87"/>
      <c r="L37" s="87" t="s">
        <v>4</v>
      </c>
      <c r="M37" s="37"/>
      <c r="N37" s="87" t="s">
        <v>950</v>
      </c>
      <c r="O37" s="87" t="s">
        <v>1100</v>
      </c>
      <c r="P37" s="87" t="s">
        <v>110</v>
      </c>
      <c r="Q37" s="87"/>
      <c r="R37" s="87"/>
      <c r="S37" s="87" t="s">
        <v>1135</v>
      </c>
      <c r="T37" s="138"/>
      <c r="U37" s="138"/>
      <c r="V37" s="138"/>
      <c r="W37" s="137"/>
      <c r="X37" s="137"/>
      <c r="Y37" s="137"/>
      <c r="Z37" s="137"/>
      <c r="AA37" s="137"/>
      <c r="AB37" s="137"/>
      <c r="AC37" s="143"/>
      <c r="AD37" s="143"/>
      <c r="AE37" s="143"/>
      <c r="AF37" s="147"/>
      <c r="AG37" s="147"/>
      <c r="AH37" s="147"/>
      <c r="AI37" s="147"/>
      <c r="AJ37" s="147"/>
      <c r="AK37" s="143"/>
    </row>
    <row r="38" spans="2:37" x14ac:dyDescent="0.25">
      <c r="B38" s="87" t="s">
        <v>1144</v>
      </c>
      <c r="C38" s="36" t="s">
        <v>1134</v>
      </c>
      <c r="D38" s="94"/>
      <c r="E38" s="93" t="s">
        <v>824</v>
      </c>
      <c r="F38" s="87" t="s">
        <v>125</v>
      </c>
      <c r="G38" s="87"/>
      <c r="H38" s="87" t="s">
        <v>92</v>
      </c>
      <c r="I38" s="87" t="s">
        <v>1100</v>
      </c>
      <c r="J38" s="87" t="s">
        <v>110</v>
      </c>
      <c r="K38" s="87"/>
      <c r="L38" s="87" t="s">
        <v>4</v>
      </c>
      <c r="M38" s="37"/>
      <c r="N38" s="87" t="s">
        <v>950</v>
      </c>
      <c r="O38" s="87" t="s">
        <v>1100</v>
      </c>
      <c r="P38" s="87" t="s">
        <v>110</v>
      </c>
      <c r="Q38" s="87"/>
      <c r="R38" s="87"/>
      <c r="S38" s="87" t="s">
        <v>830</v>
      </c>
      <c r="T38" s="138"/>
      <c r="U38" s="138"/>
      <c r="V38" s="138"/>
      <c r="W38" s="137"/>
      <c r="X38" s="137"/>
      <c r="Y38" s="137"/>
      <c r="Z38" s="137"/>
      <c r="AA38" s="137"/>
      <c r="AB38" s="137"/>
      <c r="AC38" s="143"/>
      <c r="AD38" s="143"/>
      <c r="AE38" s="143"/>
      <c r="AF38" s="147"/>
      <c r="AG38" s="147"/>
      <c r="AH38" s="147"/>
      <c r="AI38" s="147"/>
      <c r="AJ38" s="147"/>
      <c r="AK38" s="143"/>
    </row>
    <row r="39" spans="2:37" ht="22.5" x14ac:dyDescent="0.25">
      <c r="B39" s="87" t="s">
        <v>1145</v>
      </c>
      <c r="C39" s="36" t="s">
        <v>1146</v>
      </c>
      <c r="D39" s="94"/>
      <c r="E39" s="93" t="s">
        <v>824</v>
      </c>
      <c r="F39" s="87" t="s">
        <v>125</v>
      </c>
      <c r="G39" s="87"/>
      <c r="H39" s="87" t="s">
        <v>199</v>
      </c>
      <c r="I39" s="87" t="s">
        <v>1100</v>
      </c>
      <c r="J39" s="87" t="s">
        <v>110</v>
      </c>
      <c r="K39" s="87"/>
      <c r="L39" s="87" t="s">
        <v>4</v>
      </c>
      <c r="M39" s="37"/>
      <c r="N39" s="87" t="s">
        <v>950</v>
      </c>
      <c r="O39" s="87" t="s">
        <v>1100</v>
      </c>
      <c r="P39" s="87" t="s">
        <v>110</v>
      </c>
      <c r="Q39" s="87"/>
      <c r="R39" s="87"/>
      <c r="S39" s="87" t="s">
        <v>830</v>
      </c>
      <c r="T39" s="138"/>
      <c r="U39" s="138"/>
      <c r="V39" s="138"/>
      <c r="W39" s="138"/>
      <c r="X39" s="138"/>
      <c r="Y39" s="137"/>
      <c r="Z39" s="137"/>
      <c r="AA39" s="137"/>
      <c r="AB39" s="137"/>
      <c r="AC39" s="143"/>
      <c r="AD39" s="143"/>
      <c r="AE39" s="143"/>
      <c r="AF39" s="147"/>
      <c r="AG39" s="147"/>
      <c r="AH39" s="147"/>
      <c r="AI39" s="147"/>
      <c r="AJ39" s="147"/>
      <c r="AK39" s="143"/>
    </row>
    <row r="40" spans="2:37" x14ac:dyDescent="0.25">
      <c r="B40" s="87" t="s">
        <v>1308</v>
      </c>
      <c r="C40" s="88" t="s">
        <v>1309</v>
      </c>
      <c r="D40" s="88" t="s">
        <v>1310</v>
      </c>
      <c r="E40" s="87" t="s">
        <v>259</v>
      </c>
      <c r="F40" s="87"/>
      <c r="G40" s="90"/>
      <c r="H40" s="90"/>
      <c r="I40" s="90"/>
      <c r="J40" s="90"/>
      <c r="K40" s="90"/>
      <c r="L40" s="90"/>
      <c r="M40" s="37"/>
      <c r="N40" s="90" t="s">
        <v>113</v>
      </c>
      <c r="O40" s="87" t="s">
        <v>203</v>
      </c>
      <c r="P40" s="87" t="s">
        <v>203</v>
      </c>
      <c r="Q40" s="87" t="s">
        <v>1311</v>
      </c>
      <c r="R40" s="87"/>
      <c r="S40" s="87"/>
      <c r="T40" s="137"/>
      <c r="U40" s="137"/>
      <c r="V40" s="137"/>
      <c r="W40" s="137"/>
      <c r="X40" s="137"/>
      <c r="Y40" s="138"/>
      <c r="Z40" s="138"/>
      <c r="AA40" s="138"/>
      <c r="AB40" s="137"/>
      <c r="AC40" s="143"/>
      <c r="AD40" s="143"/>
      <c r="AE40" s="143"/>
      <c r="AF40" s="143"/>
      <c r="AG40" s="143"/>
      <c r="AH40" s="143"/>
      <c r="AI40" s="147"/>
      <c r="AJ40" s="147"/>
      <c r="AK40" s="143"/>
    </row>
    <row r="41" spans="2:37" x14ac:dyDescent="0.25">
      <c r="B41" s="87" t="s">
        <v>1140</v>
      </c>
      <c r="C41" s="36" t="s">
        <v>1141</v>
      </c>
      <c r="D41" s="94" t="s">
        <v>1142</v>
      </c>
      <c r="E41" s="93" t="s">
        <v>1143</v>
      </c>
      <c r="F41" s="87" t="s">
        <v>125</v>
      </c>
      <c r="G41" s="87"/>
      <c r="H41" s="90" t="s">
        <v>721</v>
      </c>
      <c r="I41" s="87" t="s">
        <v>1100</v>
      </c>
      <c r="J41" s="90" t="s">
        <v>110</v>
      </c>
      <c r="K41" s="90"/>
      <c r="L41" s="90" t="s">
        <v>4</v>
      </c>
      <c r="M41" s="37"/>
      <c r="N41" s="90" t="s">
        <v>325</v>
      </c>
      <c r="O41" s="87" t="s">
        <v>1100</v>
      </c>
      <c r="P41" s="87" t="s">
        <v>110</v>
      </c>
      <c r="Q41" s="87"/>
      <c r="R41" s="87"/>
      <c r="S41" s="87"/>
      <c r="T41" s="137"/>
      <c r="U41" s="137"/>
      <c r="V41" s="137"/>
      <c r="W41" s="137"/>
      <c r="X41" s="137"/>
      <c r="Y41" s="137"/>
      <c r="Z41" s="137"/>
      <c r="AA41" s="138"/>
      <c r="AB41" s="137"/>
      <c r="AC41" s="143"/>
      <c r="AD41" s="143"/>
      <c r="AE41" s="143"/>
      <c r="AF41" s="143"/>
      <c r="AG41" s="143"/>
      <c r="AH41" s="143"/>
      <c r="AI41" s="143"/>
      <c r="AJ41" s="147"/>
      <c r="AK41" s="143"/>
    </row>
    <row r="42" spans="2:37" x14ac:dyDescent="0.25">
      <c r="B42" s="87" t="s">
        <v>1154</v>
      </c>
      <c r="C42" s="36" t="s">
        <v>1141</v>
      </c>
      <c r="D42" s="94" t="s">
        <v>1142</v>
      </c>
      <c r="E42" s="93" t="s">
        <v>1155</v>
      </c>
      <c r="F42" s="87" t="s">
        <v>125</v>
      </c>
      <c r="G42" s="87"/>
      <c r="H42" s="90" t="s">
        <v>721</v>
      </c>
      <c r="I42" s="87" t="s">
        <v>1100</v>
      </c>
      <c r="J42" s="90" t="s">
        <v>110</v>
      </c>
      <c r="K42" s="90"/>
      <c r="L42" s="90" t="s">
        <v>4</v>
      </c>
      <c r="M42" s="37"/>
      <c r="N42" s="90" t="s">
        <v>325</v>
      </c>
      <c r="O42" s="87" t="s">
        <v>1100</v>
      </c>
      <c r="P42" s="87" t="s">
        <v>110</v>
      </c>
      <c r="Q42" s="87"/>
      <c r="R42" s="87"/>
      <c r="S42" s="87"/>
      <c r="T42" s="137"/>
      <c r="U42" s="137"/>
      <c r="V42" s="137"/>
      <c r="W42" s="137"/>
      <c r="X42" s="137"/>
      <c r="Y42" s="137"/>
      <c r="Z42" s="137"/>
      <c r="AA42" s="138"/>
      <c r="AB42" s="137"/>
      <c r="AC42" s="143"/>
      <c r="AD42" s="143"/>
      <c r="AE42" s="143"/>
      <c r="AF42" s="143"/>
      <c r="AG42" s="143"/>
      <c r="AH42" s="143"/>
      <c r="AI42" s="143"/>
      <c r="AJ42" s="147"/>
      <c r="AK42" s="143"/>
    </row>
    <row r="43" spans="2:37" ht="22.5" x14ac:dyDescent="0.25">
      <c r="B43" s="87" t="s">
        <v>1194</v>
      </c>
      <c r="C43" s="88" t="s">
        <v>1195</v>
      </c>
      <c r="D43" s="88"/>
      <c r="E43" s="93" t="s">
        <v>848</v>
      </c>
      <c r="F43" s="87" t="s">
        <v>125</v>
      </c>
      <c r="G43" s="87"/>
      <c r="H43" s="87" t="s">
        <v>93</v>
      </c>
      <c r="I43" s="87" t="s">
        <v>1100</v>
      </c>
      <c r="J43" s="87" t="s">
        <v>110</v>
      </c>
      <c r="K43" s="87"/>
      <c r="L43" s="87" t="s">
        <v>4</v>
      </c>
      <c r="M43" s="37"/>
      <c r="N43" s="90" t="s">
        <v>1196</v>
      </c>
      <c r="O43" s="87" t="s">
        <v>1100</v>
      </c>
      <c r="P43" s="87" t="s">
        <v>110</v>
      </c>
      <c r="Q43" s="87"/>
      <c r="R43" s="87"/>
      <c r="S43" s="87" t="s">
        <v>1135</v>
      </c>
      <c r="T43" s="137"/>
      <c r="U43" s="137"/>
      <c r="V43" s="137"/>
      <c r="W43" s="137"/>
      <c r="X43" s="137"/>
      <c r="Y43" s="137"/>
      <c r="Z43" s="138"/>
      <c r="AA43" s="138"/>
      <c r="AB43" s="137"/>
      <c r="AC43" s="143"/>
      <c r="AD43" s="143"/>
      <c r="AE43" s="143"/>
      <c r="AF43" s="143"/>
      <c r="AG43" s="143"/>
      <c r="AH43" s="147"/>
      <c r="AI43" s="147"/>
      <c r="AJ43" s="147"/>
      <c r="AK43" s="143"/>
    </row>
    <row r="44" spans="2:37" ht="22.5" x14ac:dyDescent="0.25">
      <c r="B44" s="87" t="s">
        <v>1197</v>
      </c>
      <c r="C44" s="88" t="s">
        <v>843</v>
      </c>
      <c r="D44" s="94" t="s">
        <v>844</v>
      </c>
      <c r="E44" s="93" t="s">
        <v>842</v>
      </c>
      <c r="F44" s="87" t="s">
        <v>1198</v>
      </c>
      <c r="G44" s="105"/>
      <c r="H44" s="87" t="s">
        <v>199</v>
      </c>
      <c r="I44" s="87" t="s">
        <v>1099</v>
      </c>
      <c r="J44" s="87" t="s">
        <v>110</v>
      </c>
      <c r="K44" s="87" t="s">
        <v>1199</v>
      </c>
      <c r="L44" s="87" t="s">
        <v>804</v>
      </c>
      <c r="M44" s="37"/>
      <c r="N44" s="90" t="s">
        <v>1196</v>
      </c>
      <c r="O44" s="87" t="s">
        <v>1099</v>
      </c>
      <c r="P44" s="87" t="s">
        <v>110</v>
      </c>
      <c r="Q44" s="87" t="s">
        <v>1200</v>
      </c>
      <c r="R44" s="87" t="s">
        <v>1201</v>
      </c>
      <c r="S44" s="87" t="s">
        <v>1135</v>
      </c>
      <c r="T44" s="137"/>
      <c r="U44" s="137"/>
      <c r="V44" s="137"/>
      <c r="W44" s="137"/>
      <c r="X44" s="137"/>
      <c r="Y44" s="137"/>
      <c r="Z44" s="138"/>
      <c r="AA44" s="138"/>
      <c r="AB44" s="137"/>
      <c r="AC44" s="143"/>
      <c r="AD44" s="143"/>
      <c r="AE44" s="143"/>
      <c r="AF44" s="143"/>
      <c r="AG44" s="143"/>
      <c r="AH44" s="147"/>
      <c r="AI44" s="147"/>
      <c r="AJ44" s="147"/>
      <c r="AK44" s="143"/>
    </row>
    <row r="45" spans="2:37" ht="33.75" x14ac:dyDescent="0.25">
      <c r="B45" s="87" t="s">
        <v>1191</v>
      </c>
      <c r="C45" s="88" t="s">
        <v>1192</v>
      </c>
      <c r="D45" s="88" t="s">
        <v>1193</v>
      </c>
      <c r="E45" s="93" t="s">
        <v>848</v>
      </c>
      <c r="F45" s="87" t="s">
        <v>125</v>
      </c>
      <c r="G45" s="87"/>
      <c r="H45" s="87" t="s">
        <v>92</v>
      </c>
      <c r="I45" s="87" t="s">
        <v>1100</v>
      </c>
      <c r="J45" s="87" t="s">
        <v>110</v>
      </c>
      <c r="K45" s="87"/>
      <c r="L45" s="87" t="s">
        <v>4</v>
      </c>
      <c r="M45" s="37"/>
      <c r="N45" s="90" t="s">
        <v>959</v>
      </c>
      <c r="O45" s="87" t="s">
        <v>1100</v>
      </c>
      <c r="P45" s="87" t="s">
        <v>110</v>
      </c>
      <c r="Q45" s="87"/>
      <c r="R45" s="87"/>
      <c r="S45" s="87" t="s">
        <v>1135</v>
      </c>
      <c r="T45" s="137"/>
      <c r="U45" s="137"/>
      <c r="V45" s="137"/>
      <c r="W45" s="137"/>
      <c r="X45" s="137"/>
      <c r="Y45" s="137"/>
      <c r="Z45" s="137"/>
      <c r="AA45" s="138"/>
      <c r="AB45" s="137"/>
      <c r="AC45" s="143"/>
      <c r="AD45" s="143"/>
      <c r="AE45" s="143"/>
      <c r="AF45" s="143"/>
      <c r="AG45" s="143"/>
      <c r="AH45" s="143"/>
      <c r="AI45" s="143"/>
      <c r="AJ45" s="147"/>
      <c r="AK45" s="143"/>
    </row>
    <row r="46" spans="2:37" x14ac:dyDescent="0.25">
      <c r="B46" s="87" t="s">
        <v>1147</v>
      </c>
      <c r="C46" s="36" t="s">
        <v>1148</v>
      </c>
      <c r="D46" s="94" t="s">
        <v>1142</v>
      </c>
      <c r="E46" s="93" t="s">
        <v>1149</v>
      </c>
      <c r="F46" s="87" t="s">
        <v>828</v>
      </c>
      <c r="G46" s="87"/>
      <c r="H46" s="90" t="s">
        <v>389</v>
      </c>
      <c r="I46" s="90" t="s">
        <v>1368</v>
      </c>
      <c r="J46" s="90" t="s">
        <v>110</v>
      </c>
      <c r="K46" s="90"/>
      <c r="L46" s="90" t="s">
        <v>4</v>
      </c>
      <c r="M46" s="37"/>
      <c r="N46" s="90"/>
      <c r="O46" s="87" t="s">
        <v>1368</v>
      </c>
      <c r="P46" s="87" t="s">
        <v>110</v>
      </c>
      <c r="Q46" s="87"/>
      <c r="R46" s="87"/>
      <c r="S46" s="87" t="s">
        <v>830</v>
      </c>
      <c r="T46" s="138"/>
      <c r="U46" s="138"/>
      <c r="V46" s="138"/>
      <c r="W46" s="138"/>
      <c r="X46" s="138"/>
      <c r="Y46" s="138"/>
      <c r="Z46" s="138"/>
      <c r="AA46" s="137"/>
      <c r="AB46" s="137"/>
      <c r="AC46" s="143"/>
      <c r="AD46" s="206"/>
      <c r="AE46" s="206"/>
      <c r="AF46" s="206"/>
      <c r="AG46" s="206"/>
      <c r="AH46" s="206"/>
      <c r="AI46" s="206"/>
      <c r="AJ46" s="206"/>
      <c r="AK46" s="143"/>
    </row>
    <row r="47" spans="2:37" ht="22.5" x14ac:dyDescent="0.25">
      <c r="B47" s="87" t="s">
        <v>1160</v>
      </c>
      <c r="C47" s="36" t="s">
        <v>1161</v>
      </c>
      <c r="D47" s="88" t="s">
        <v>1162</v>
      </c>
      <c r="E47" s="93" t="s">
        <v>1163</v>
      </c>
      <c r="F47" s="87" t="s">
        <v>1159</v>
      </c>
      <c r="G47" s="87">
        <v>0.2</v>
      </c>
      <c r="H47" s="90" t="s">
        <v>721</v>
      </c>
      <c r="I47" s="87" t="s">
        <v>1100</v>
      </c>
      <c r="J47" s="90" t="s">
        <v>110</v>
      </c>
      <c r="K47" s="90"/>
      <c r="L47" s="90"/>
      <c r="M47" s="37"/>
      <c r="N47" s="90"/>
      <c r="O47" s="87" t="s">
        <v>1100</v>
      </c>
      <c r="P47" s="90" t="s">
        <v>110</v>
      </c>
      <c r="Q47" s="87"/>
      <c r="R47" s="87"/>
      <c r="S47" s="87"/>
      <c r="T47" s="137"/>
      <c r="U47" s="137"/>
      <c r="V47" s="137"/>
      <c r="W47" s="137"/>
      <c r="X47" s="137"/>
      <c r="Y47" s="137"/>
      <c r="Z47" s="138"/>
      <c r="AA47" s="138"/>
      <c r="AB47" s="137"/>
      <c r="AC47" s="143"/>
      <c r="AD47" s="206"/>
      <c r="AE47" s="206"/>
      <c r="AF47" s="206"/>
      <c r="AG47" s="206"/>
      <c r="AH47" s="206"/>
      <c r="AI47" s="206"/>
      <c r="AJ47" s="206"/>
      <c r="AK47" s="143"/>
    </row>
    <row r="48" spans="2:37" ht="33.75" x14ac:dyDescent="0.25">
      <c r="B48" s="87" t="s">
        <v>1163</v>
      </c>
      <c r="C48" s="36" t="s">
        <v>1186</v>
      </c>
      <c r="D48" s="88" t="s">
        <v>1187</v>
      </c>
      <c r="E48" s="87" t="s">
        <v>1188</v>
      </c>
      <c r="F48" s="87" t="s">
        <v>1189</v>
      </c>
      <c r="G48" s="90"/>
      <c r="H48" s="90" t="s">
        <v>92</v>
      </c>
      <c r="I48" s="87" t="s">
        <v>1100</v>
      </c>
      <c r="J48" s="90" t="s">
        <v>110</v>
      </c>
      <c r="K48" s="90"/>
      <c r="L48" s="90" t="s">
        <v>4</v>
      </c>
      <c r="M48" s="37"/>
      <c r="N48" s="90"/>
      <c r="O48" s="87" t="s">
        <v>1100</v>
      </c>
      <c r="P48" s="90" t="s">
        <v>110</v>
      </c>
      <c r="Q48" s="87" t="s">
        <v>1190</v>
      </c>
      <c r="R48" s="87"/>
      <c r="S48" s="87"/>
      <c r="T48" s="138"/>
      <c r="U48" s="138"/>
      <c r="V48" s="138"/>
      <c r="W48" s="137"/>
      <c r="X48" s="137"/>
      <c r="Y48" s="137"/>
      <c r="Z48" s="137"/>
      <c r="AA48" s="137"/>
      <c r="AB48" s="137"/>
      <c r="AC48" s="143"/>
      <c r="AD48" s="206"/>
      <c r="AE48" s="206"/>
      <c r="AF48" s="206"/>
      <c r="AG48" s="206"/>
      <c r="AH48" s="206"/>
      <c r="AI48" s="206"/>
      <c r="AJ48" s="206"/>
      <c r="AK48" s="143"/>
    </row>
    <row r="49" spans="2:37" x14ac:dyDescent="0.25">
      <c r="B49" s="124" t="s">
        <v>1210</v>
      </c>
      <c r="C49" s="125" t="s">
        <v>1211</v>
      </c>
      <c r="D49" s="125" t="s">
        <v>1212</v>
      </c>
      <c r="E49" s="124"/>
      <c r="F49" s="124" t="s">
        <v>1213</v>
      </c>
      <c r="G49" s="134"/>
      <c r="H49" s="124" t="s">
        <v>199</v>
      </c>
      <c r="I49" s="124" t="s">
        <v>240</v>
      </c>
      <c r="J49" s="124" t="s">
        <v>240</v>
      </c>
      <c r="K49" s="124"/>
      <c r="L49" s="124"/>
      <c r="M49" s="128"/>
      <c r="N49" s="134"/>
      <c r="O49" s="124"/>
      <c r="P49" s="124"/>
      <c r="Q49" s="124"/>
      <c r="R49" s="124"/>
      <c r="S49" s="124"/>
      <c r="T49" s="138"/>
      <c r="U49" s="138"/>
      <c r="V49" s="138"/>
      <c r="W49" s="138"/>
      <c r="X49" s="138"/>
      <c r="Y49" s="137"/>
      <c r="Z49" s="137"/>
      <c r="AA49" s="137"/>
      <c r="AB49" s="137"/>
      <c r="AC49" s="143"/>
      <c r="AD49" s="143"/>
      <c r="AE49" s="143"/>
      <c r="AF49" s="143"/>
      <c r="AG49" s="143"/>
      <c r="AH49" s="143"/>
      <c r="AI49" s="143"/>
      <c r="AJ49" s="143"/>
      <c r="AK49" s="143"/>
    </row>
    <row r="50" spans="2:37" ht="33.75" x14ac:dyDescent="0.25">
      <c r="B50" s="90" t="s">
        <v>1214</v>
      </c>
      <c r="C50" s="36" t="s">
        <v>1215</v>
      </c>
      <c r="D50" s="36" t="s">
        <v>1216</v>
      </c>
      <c r="E50" s="90" t="s">
        <v>1217</v>
      </c>
      <c r="F50" s="90" t="s">
        <v>1218</v>
      </c>
      <c r="G50" s="90"/>
      <c r="H50" s="90" t="s">
        <v>92</v>
      </c>
      <c r="I50" s="90"/>
      <c r="J50" s="90"/>
      <c r="K50" s="90"/>
      <c r="L50" s="90"/>
      <c r="M50" s="37"/>
      <c r="N50" s="90"/>
      <c r="O50" s="90"/>
      <c r="P50" s="90"/>
      <c r="Q50" s="90"/>
      <c r="R50" s="90"/>
      <c r="S50" s="90"/>
      <c r="T50" s="138"/>
      <c r="U50" s="138"/>
      <c r="V50" s="138"/>
      <c r="W50" s="137"/>
      <c r="X50" s="137"/>
      <c r="Y50" s="137"/>
      <c r="Z50" s="137"/>
      <c r="AA50" s="137"/>
      <c r="AB50" s="137"/>
      <c r="AC50" s="143"/>
      <c r="AD50" s="143"/>
      <c r="AE50" s="143"/>
      <c r="AF50" s="143"/>
      <c r="AG50" s="143"/>
      <c r="AH50" s="143"/>
      <c r="AI50" s="143"/>
      <c r="AJ50" s="143"/>
      <c r="AK50" s="143"/>
    </row>
    <row r="51" spans="2:37" x14ac:dyDescent="0.25">
      <c r="B51" s="87" t="s">
        <v>85</v>
      </c>
      <c r="C51" s="88" t="s">
        <v>1219</v>
      </c>
      <c r="D51" s="94" t="s">
        <v>1220</v>
      </c>
      <c r="E51" s="93" t="s">
        <v>1221</v>
      </c>
      <c r="F51" s="87" t="s">
        <v>1222</v>
      </c>
      <c r="G51" s="87">
        <v>0.5</v>
      </c>
      <c r="H51" s="87">
        <v>2016</v>
      </c>
      <c r="I51" s="87" t="s">
        <v>1223</v>
      </c>
      <c r="J51" s="87" t="s">
        <v>1223</v>
      </c>
      <c r="K51" s="87"/>
      <c r="L51" s="87"/>
      <c r="M51" s="37"/>
      <c r="N51" s="90"/>
      <c r="O51" s="87"/>
      <c r="P51" s="87"/>
      <c r="Q51" s="87"/>
      <c r="R51" s="87"/>
      <c r="S51" s="87"/>
      <c r="T51" s="139"/>
      <c r="U51" s="140"/>
      <c r="V51" s="137"/>
      <c r="W51" s="137"/>
      <c r="X51" s="137"/>
      <c r="Y51" s="137"/>
      <c r="Z51" s="137"/>
      <c r="AA51" s="137"/>
      <c r="AB51" s="137"/>
      <c r="AC51" s="143"/>
      <c r="AD51" s="143"/>
      <c r="AE51" s="143"/>
      <c r="AF51" s="143"/>
      <c r="AG51" s="143"/>
      <c r="AH51" s="143"/>
      <c r="AI51" s="143"/>
      <c r="AJ51" s="143"/>
      <c r="AK51" s="143"/>
    </row>
    <row r="52" spans="2:37" x14ac:dyDescent="0.25">
      <c r="B52" s="87" t="s">
        <v>1224</v>
      </c>
      <c r="C52" s="88" t="s">
        <v>1225</v>
      </c>
      <c r="D52" s="94"/>
      <c r="E52" s="93" t="s">
        <v>85</v>
      </c>
      <c r="F52" s="87" t="s">
        <v>1226</v>
      </c>
      <c r="G52" s="87">
        <v>0.5</v>
      </c>
      <c r="H52" s="87" t="s">
        <v>88</v>
      </c>
      <c r="I52" s="87" t="s">
        <v>1223</v>
      </c>
      <c r="J52" s="87" t="s">
        <v>1223</v>
      </c>
      <c r="K52" s="87"/>
      <c r="L52" s="87"/>
      <c r="M52" s="37"/>
      <c r="N52" s="90"/>
      <c r="O52" s="87"/>
      <c r="P52" s="87"/>
      <c r="Q52" s="87"/>
      <c r="R52" s="87"/>
      <c r="S52" s="87"/>
      <c r="T52" s="139"/>
      <c r="U52" s="139"/>
      <c r="V52" s="137"/>
      <c r="W52" s="137"/>
      <c r="X52" s="137"/>
      <c r="Y52" s="137"/>
      <c r="Z52" s="137"/>
      <c r="AA52" s="137"/>
      <c r="AB52" s="137"/>
      <c r="AC52" s="143"/>
      <c r="AD52" s="143"/>
      <c r="AE52" s="143"/>
      <c r="AF52" s="143"/>
      <c r="AG52" s="143"/>
      <c r="AH52" s="143"/>
      <c r="AI52" s="143"/>
      <c r="AJ52" s="143"/>
      <c r="AK52" s="143"/>
    </row>
    <row r="53" spans="2:37" ht="33.75" x14ac:dyDescent="0.25">
      <c r="B53" s="87" t="s">
        <v>1227</v>
      </c>
      <c r="C53" s="88" t="s">
        <v>1228</v>
      </c>
      <c r="D53" s="94"/>
      <c r="E53" s="93"/>
      <c r="F53" s="87" t="s">
        <v>1229</v>
      </c>
      <c r="G53" s="90"/>
      <c r="H53" s="90"/>
      <c r="I53" s="90"/>
      <c r="J53" s="87"/>
      <c r="K53" s="87"/>
      <c r="L53" s="87"/>
      <c r="M53" s="37"/>
      <c r="N53" s="90"/>
      <c r="O53" s="87"/>
      <c r="P53" s="87"/>
      <c r="Q53" s="87"/>
      <c r="R53" s="87"/>
      <c r="S53" s="87"/>
      <c r="T53" s="137"/>
      <c r="U53" s="137"/>
      <c r="V53" s="137"/>
      <c r="W53" s="137"/>
      <c r="X53" s="137"/>
      <c r="Y53" s="137"/>
      <c r="Z53" s="137"/>
      <c r="AA53" s="137"/>
      <c r="AB53" s="137"/>
      <c r="AC53" s="143"/>
      <c r="AD53" s="143"/>
      <c r="AE53" s="143"/>
      <c r="AF53" s="143"/>
      <c r="AG53" s="143"/>
      <c r="AH53" s="143"/>
      <c r="AI53" s="143"/>
      <c r="AJ53" s="143"/>
      <c r="AK53" s="143"/>
    </row>
    <row r="54" spans="2:37" ht="33.75" x14ac:dyDescent="0.25">
      <c r="B54" s="87" t="s">
        <v>1275</v>
      </c>
      <c r="C54" s="88" t="s">
        <v>1276</v>
      </c>
      <c r="D54" s="88"/>
      <c r="E54" s="87" t="s">
        <v>1277</v>
      </c>
      <c r="F54" s="87"/>
      <c r="G54" s="90"/>
      <c r="H54" s="90"/>
      <c r="I54" s="90"/>
      <c r="J54" s="90"/>
      <c r="K54" s="90"/>
      <c r="L54" s="90"/>
      <c r="M54" s="37"/>
      <c r="N54" s="90"/>
      <c r="O54" s="87"/>
      <c r="P54" s="87"/>
      <c r="Q54" s="87"/>
      <c r="R54" s="87"/>
      <c r="S54" s="87"/>
      <c r="T54" s="137"/>
      <c r="U54" s="137"/>
      <c r="V54" s="137"/>
      <c r="W54" s="137"/>
      <c r="X54" s="137"/>
      <c r="Y54" s="137"/>
      <c r="Z54" s="137"/>
      <c r="AA54" s="137"/>
      <c r="AB54" s="137"/>
      <c r="AC54" s="143"/>
      <c r="AD54" s="143"/>
      <c r="AE54" s="143"/>
      <c r="AF54" s="143"/>
      <c r="AG54" s="143"/>
      <c r="AH54" s="143"/>
      <c r="AI54" s="143"/>
      <c r="AJ54" s="143"/>
      <c r="AK54" s="143"/>
    </row>
    <row r="55" spans="2:37" ht="33.75" x14ac:dyDescent="0.25">
      <c r="B55" s="87" t="s">
        <v>1290</v>
      </c>
      <c r="C55" s="88" t="s">
        <v>1291</v>
      </c>
      <c r="D55" s="88" t="s">
        <v>1292</v>
      </c>
      <c r="E55" s="87" t="s">
        <v>35</v>
      </c>
      <c r="F55" s="87"/>
      <c r="G55" s="90"/>
      <c r="H55" s="90"/>
      <c r="I55" s="87" t="s">
        <v>203</v>
      </c>
      <c r="J55" s="90"/>
      <c r="K55" s="90"/>
      <c r="L55" s="90"/>
      <c r="M55" s="37"/>
      <c r="N55" s="90"/>
      <c r="O55" s="87" t="s">
        <v>203</v>
      </c>
      <c r="P55" s="87" t="s">
        <v>203</v>
      </c>
      <c r="Q55" s="87" t="s">
        <v>1293</v>
      </c>
      <c r="R55" s="87"/>
      <c r="S55" s="87"/>
      <c r="T55" s="137"/>
      <c r="U55" s="137"/>
      <c r="V55" s="137"/>
      <c r="W55" s="137"/>
      <c r="X55" s="137"/>
      <c r="Y55" s="137"/>
      <c r="Z55" s="137"/>
      <c r="AA55" s="137"/>
      <c r="AB55" s="137"/>
      <c r="AC55" s="143"/>
      <c r="AD55" s="143"/>
      <c r="AE55" s="143"/>
      <c r="AF55" s="143"/>
      <c r="AG55" s="143"/>
      <c r="AH55" s="143"/>
      <c r="AI55" s="143"/>
      <c r="AJ55" s="143"/>
      <c r="AK55" s="143"/>
    </row>
    <row r="56" spans="2:37" ht="22.5" x14ac:dyDescent="0.25">
      <c r="B56" s="87" t="s">
        <v>1305</v>
      </c>
      <c r="C56" s="88" t="s">
        <v>1306</v>
      </c>
      <c r="D56" s="88"/>
      <c r="E56" s="87" t="s">
        <v>76</v>
      </c>
      <c r="F56" s="87"/>
      <c r="G56" s="90"/>
      <c r="H56" s="90"/>
      <c r="I56" s="90"/>
      <c r="J56" s="90"/>
      <c r="K56" s="90"/>
      <c r="L56" s="90"/>
      <c r="M56" s="37"/>
      <c r="N56" s="90"/>
      <c r="O56" s="87" t="s">
        <v>203</v>
      </c>
      <c r="P56" s="87" t="s">
        <v>203</v>
      </c>
      <c r="Q56" s="87" t="s">
        <v>1307</v>
      </c>
      <c r="R56" s="87"/>
      <c r="S56" s="87"/>
      <c r="T56" s="137"/>
      <c r="U56" s="137"/>
      <c r="V56" s="137"/>
      <c r="W56" s="137"/>
      <c r="X56" s="137"/>
      <c r="Y56" s="137"/>
      <c r="Z56" s="137"/>
      <c r="AA56" s="137"/>
      <c r="AB56" s="137"/>
      <c r="AC56" s="143"/>
      <c r="AD56" s="143"/>
      <c r="AE56" s="143"/>
      <c r="AF56" s="143"/>
      <c r="AG56" s="143"/>
      <c r="AH56" s="143"/>
      <c r="AI56" s="143"/>
      <c r="AJ56" s="143"/>
      <c r="AK56" s="143"/>
    </row>
    <row r="57" spans="2:37" ht="22.5" x14ac:dyDescent="0.25">
      <c r="B57" s="87" t="s">
        <v>1355</v>
      </c>
      <c r="C57" s="88" t="s">
        <v>1356</v>
      </c>
      <c r="D57" s="97" t="s">
        <v>1357</v>
      </c>
      <c r="E57" s="87" t="s">
        <v>259</v>
      </c>
      <c r="F57" s="87"/>
      <c r="G57" s="90"/>
      <c r="H57" s="90"/>
      <c r="I57" s="90"/>
      <c r="J57" s="90"/>
      <c r="K57" s="90"/>
      <c r="L57" s="90"/>
      <c r="M57" s="37"/>
      <c r="N57" s="90"/>
      <c r="O57" s="87" t="s">
        <v>781</v>
      </c>
      <c r="P57" s="87" t="s">
        <v>203</v>
      </c>
      <c r="Q57" s="87" t="s">
        <v>1358</v>
      </c>
      <c r="R57" s="87"/>
      <c r="S57" s="87"/>
      <c r="T57" s="137"/>
      <c r="U57" s="137"/>
      <c r="V57" s="137"/>
      <c r="W57" s="137"/>
      <c r="X57" s="137"/>
      <c r="Y57" s="137"/>
      <c r="Z57" s="137"/>
      <c r="AA57" s="137"/>
      <c r="AB57" s="137"/>
      <c r="AC57" s="143"/>
      <c r="AD57" s="143"/>
      <c r="AE57" s="143"/>
      <c r="AF57" s="143"/>
      <c r="AG57" s="143"/>
      <c r="AH57" s="143"/>
      <c r="AI57" s="143"/>
      <c r="AJ57" s="143"/>
      <c r="AK57" s="143"/>
    </row>
    <row r="58" spans="2:37" ht="22.5" x14ac:dyDescent="0.25">
      <c r="B58" s="87" t="s">
        <v>1359</v>
      </c>
      <c r="C58" s="88" t="s">
        <v>1360</v>
      </c>
      <c r="D58" s="97" t="s">
        <v>1361</v>
      </c>
      <c r="E58" s="87" t="s">
        <v>77</v>
      </c>
      <c r="F58" s="87"/>
      <c r="G58" s="90"/>
      <c r="H58" s="90"/>
      <c r="I58" s="90"/>
      <c r="J58" s="90"/>
      <c r="K58" s="90"/>
      <c r="L58" s="90"/>
      <c r="M58" s="37"/>
      <c r="N58" s="90"/>
      <c r="O58" s="87" t="s">
        <v>781</v>
      </c>
      <c r="P58" s="87" t="s">
        <v>203</v>
      </c>
      <c r="Q58" s="87" t="s">
        <v>1358</v>
      </c>
      <c r="R58" s="87"/>
      <c r="S58" s="87"/>
      <c r="T58" s="137"/>
      <c r="U58" s="137"/>
      <c r="V58" s="137"/>
      <c r="W58" s="137"/>
      <c r="X58" s="137"/>
      <c r="Y58" s="137"/>
      <c r="Z58" s="137"/>
      <c r="AA58" s="137"/>
      <c r="AB58" s="137"/>
      <c r="AC58" s="143"/>
      <c r="AD58" s="143"/>
      <c r="AE58" s="143"/>
      <c r="AF58" s="143"/>
      <c r="AG58" s="143"/>
      <c r="AH58" s="143"/>
      <c r="AI58" s="143"/>
      <c r="AJ58" s="143"/>
      <c r="AK58" s="143"/>
    </row>
  </sheetData>
  <pageMargins left="0.70866141732283472" right="0.70866141732283472" top="0.74803149606299213" bottom="0.74803149606299213" header="0.31496062992125984" footer="0.31496062992125984"/>
  <pageSetup paperSize="8" scale="70" orientation="landscape" r:id="rId1"/>
  <headerFooter>
    <oddHeader>&amp;C&amp;"Arial,Krepko"&amp;15Priloga 8 - Dinamika trajnostna mobilnost</oddHeader>
    <oddFooter>&amp;C&amp;"Arial,Navadno"&amp;P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22"/>
  <sheetViews>
    <sheetView zoomScale="80" zoomScaleNormal="80" workbookViewId="0">
      <selection activeCell="D1" sqref="D1:D1048576"/>
    </sheetView>
  </sheetViews>
  <sheetFormatPr defaultColWidth="9.140625" defaultRowHeight="11.25" x14ac:dyDescent="0.25"/>
  <cols>
    <col min="1" max="1" width="2.28515625" style="158" customWidth="1"/>
    <col min="2" max="2" width="9.140625" style="149"/>
    <col min="3" max="3" width="59.7109375" style="149" customWidth="1"/>
    <col min="4" max="4" width="94.85546875" style="149" customWidth="1"/>
    <col min="5" max="5" width="9.140625" style="163"/>
    <col min="6" max="6" width="70.42578125" style="163" hidden="1" customWidth="1"/>
    <col min="7" max="7" width="0" style="163" hidden="1" customWidth="1"/>
    <col min="8" max="8" width="9.140625" style="163"/>
    <col min="9" max="9" width="59.7109375" style="163" hidden="1" customWidth="1"/>
    <col min="10" max="10" width="94.28515625" style="163" hidden="1" customWidth="1"/>
    <col min="11" max="11" width="130.42578125" style="163" hidden="1" customWidth="1"/>
    <col min="12" max="12" width="143.5703125" style="163" hidden="1" customWidth="1"/>
    <col min="13" max="13" width="0" style="163" hidden="1" customWidth="1"/>
    <col min="14" max="14" width="9.140625" style="163"/>
    <col min="15" max="15" width="78.7109375" style="163" hidden="1" customWidth="1"/>
    <col min="16" max="16" width="109.7109375" style="163" hidden="1" customWidth="1"/>
    <col min="17" max="17" width="106.85546875" style="163" hidden="1" customWidth="1"/>
    <col min="18" max="18" width="255.5703125" style="163" hidden="1" customWidth="1"/>
    <col min="19" max="19" width="137.85546875" style="163" hidden="1" customWidth="1"/>
    <col min="20" max="20" width="4.85546875" style="100" bestFit="1" customWidth="1"/>
    <col min="21" max="33" width="4.85546875" style="163" bestFit="1" customWidth="1"/>
    <col min="34" max="34" width="8.85546875" style="163" bestFit="1" customWidth="1"/>
    <col min="35" max="35" width="7.42578125" style="163" bestFit="1" customWidth="1"/>
    <col min="36" max="36" width="9.140625" style="163"/>
    <col min="37" max="16384" width="9.140625" style="149"/>
  </cols>
  <sheetData>
    <row r="2" spans="1:36" x14ac:dyDescent="0.25">
      <c r="C2" s="23" t="s">
        <v>203</v>
      </c>
    </row>
    <row r="3" spans="1:36" x14ac:dyDescent="0.25">
      <c r="C3" s="166" t="s">
        <v>1460</v>
      </c>
    </row>
    <row r="4" spans="1:36" x14ac:dyDescent="0.25">
      <c r="C4" s="28" t="s">
        <v>5</v>
      </c>
    </row>
    <row r="5" spans="1:36" x14ac:dyDescent="0.25">
      <c r="C5" s="79" t="s">
        <v>200</v>
      </c>
    </row>
    <row r="6" spans="1:36" ht="33.75" x14ac:dyDescent="0.25">
      <c r="C6" s="43" t="s">
        <v>1459</v>
      </c>
    </row>
    <row r="8" spans="1:36" s="158" customFormat="1" ht="45" x14ac:dyDescent="0.25">
      <c r="B8" s="85" t="s">
        <v>0</v>
      </c>
      <c r="C8" s="85" t="s">
        <v>1</v>
      </c>
      <c r="D8" s="85" t="s">
        <v>792</v>
      </c>
      <c r="E8" s="85" t="s">
        <v>130</v>
      </c>
      <c r="F8" s="85" t="s">
        <v>6</v>
      </c>
      <c r="G8" s="85" t="s">
        <v>777</v>
      </c>
      <c r="H8" s="85" t="s">
        <v>778</v>
      </c>
      <c r="I8" s="85" t="s">
        <v>775</v>
      </c>
      <c r="J8" s="85" t="s">
        <v>3</v>
      </c>
      <c r="K8" s="85" t="s">
        <v>8</v>
      </c>
      <c r="L8" s="85" t="s">
        <v>6</v>
      </c>
      <c r="M8" s="85" t="s">
        <v>779</v>
      </c>
      <c r="N8" s="85" t="s">
        <v>780</v>
      </c>
      <c r="O8" s="85" t="s">
        <v>774</v>
      </c>
      <c r="P8" s="85" t="s">
        <v>3</v>
      </c>
      <c r="Q8" s="85" t="s">
        <v>8</v>
      </c>
      <c r="R8" s="85"/>
      <c r="S8" s="85"/>
      <c r="T8" s="170">
        <v>2016</v>
      </c>
      <c r="U8" s="170">
        <v>2017</v>
      </c>
      <c r="V8" s="170">
        <v>2018</v>
      </c>
      <c r="W8" s="170">
        <v>2019</v>
      </c>
      <c r="X8" s="170">
        <v>2020</v>
      </c>
      <c r="Y8" s="170">
        <v>2021</v>
      </c>
      <c r="Z8" s="170">
        <v>2022</v>
      </c>
      <c r="AA8" s="171">
        <v>2016</v>
      </c>
      <c r="AB8" s="171">
        <v>2017</v>
      </c>
      <c r="AC8" s="171">
        <v>2018</v>
      </c>
      <c r="AD8" s="171">
        <v>2019</v>
      </c>
      <c r="AE8" s="171">
        <v>2020</v>
      </c>
      <c r="AF8" s="171">
        <v>2021</v>
      </c>
      <c r="AG8" s="171">
        <v>2022</v>
      </c>
      <c r="AH8" s="168" t="s">
        <v>571</v>
      </c>
      <c r="AI8" s="168" t="s">
        <v>114</v>
      </c>
      <c r="AJ8" s="169"/>
    </row>
    <row r="9" spans="1:36" ht="22.5" x14ac:dyDescent="0.25">
      <c r="B9" s="87" t="s">
        <v>1418</v>
      </c>
      <c r="C9" s="81" t="s">
        <v>1419</v>
      </c>
      <c r="D9" s="81" t="s">
        <v>1420</v>
      </c>
      <c r="E9" s="155"/>
      <c r="F9" s="80"/>
      <c r="G9" s="151" t="s">
        <v>86</v>
      </c>
      <c r="H9" s="151" t="s">
        <v>86</v>
      </c>
      <c r="I9" s="80" t="s">
        <v>1421</v>
      </c>
      <c r="J9" s="80" t="s">
        <v>1421</v>
      </c>
      <c r="K9" s="80"/>
      <c r="L9" s="80" t="s">
        <v>1398</v>
      </c>
      <c r="M9" s="151">
        <v>1.8</v>
      </c>
      <c r="N9" s="151">
        <v>2016</v>
      </c>
      <c r="O9" s="80" t="s">
        <v>1421</v>
      </c>
      <c r="P9" s="80" t="s">
        <v>1422</v>
      </c>
      <c r="Q9" s="80" t="s">
        <v>1409</v>
      </c>
      <c r="R9" s="80" t="s">
        <v>1423</v>
      </c>
      <c r="S9" s="80" t="s">
        <v>1424</v>
      </c>
      <c r="T9" s="175"/>
      <c r="U9" s="175"/>
      <c r="V9" s="175"/>
      <c r="W9" s="175"/>
      <c r="X9" s="175"/>
      <c r="Y9" s="152"/>
      <c r="Z9" s="152"/>
      <c r="AA9" s="147"/>
      <c r="AB9" s="156"/>
      <c r="AC9" s="156"/>
      <c r="AD9" s="156"/>
      <c r="AE9" s="156"/>
      <c r="AF9" s="156"/>
      <c r="AG9" s="156"/>
      <c r="AH9" s="156"/>
      <c r="AI9" s="156"/>
    </row>
    <row r="10" spans="1:36" ht="22.5" x14ac:dyDescent="0.25">
      <c r="B10" s="87" t="s">
        <v>1403</v>
      </c>
      <c r="C10" s="81" t="s">
        <v>1404</v>
      </c>
      <c r="D10" s="88" t="s">
        <v>1405</v>
      </c>
      <c r="E10" s="87"/>
      <c r="F10" s="87" t="s">
        <v>1396</v>
      </c>
      <c r="G10" s="152" t="s">
        <v>86</v>
      </c>
      <c r="H10" s="152" t="s">
        <v>86</v>
      </c>
      <c r="I10" s="87" t="s">
        <v>1406</v>
      </c>
      <c r="J10" s="87" t="s">
        <v>1407</v>
      </c>
      <c r="K10" s="87"/>
      <c r="L10" s="87" t="s">
        <v>1396</v>
      </c>
      <c r="M10" s="152" t="s">
        <v>86</v>
      </c>
      <c r="N10" s="152" t="s">
        <v>86</v>
      </c>
      <c r="O10" s="87" t="s">
        <v>1408</v>
      </c>
      <c r="P10" s="87" t="s">
        <v>1408</v>
      </c>
      <c r="Q10" s="87" t="s">
        <v>1409</v>
      </c>
      <c r="R10" s="151" t="s">
        <v>1410</v>
      </c>
      <c r="S10" s="80" t="s">
        <v>1411</v>
      </c>
      <c r="T10" s="175"/>
      <c r="U10" s="175"/>
      <c r="V10" s="175"/>
      <c r="W10" s="175"/>
      <c r="X10" s="175"/>
      <c r="Y10" s="152"/>
      <c r="Z10" s="152"/>
      <c r="AA10" s="152"/>
      <c r="AB10" s="152"/>
      <c r="AC10" s="152"/>
      <c r="AD10" s="152"/>
      <c r="AE10" s="152"/>
      <c r="AF10" s="152"/>
      <c r="AG10" s="152"/>
      <c r="AH10" s="156"/>
      <c r="AI10" s="156"/>
    </row>
    <row r="11" spans="1:36" s="129" customFormat="1" ht="22.5" x14ac:dyDescent="0.25">
      <c r="A11" s="160"/>
      <c r="B11" s="87" t="s">
        <v>1425</v>
      </c>
      <c r="C11" s="81" t="s">
        <v>1426</v>
      </c>
      <c r="D11" s="88" t="s">
        <v>1427</v>
      </c>
      <c r="E11" s="93"/>
      <c r="F11" s="87"/>
      <c r="G11" s="152" t="s">
        <v>86</v>
      </c>
      <c r="H11" s="152" t="s">
        <v>86</v>
      </c>
      <c r="I11" s="87" t="s">
        <v>1408</v>
      </c>
      <c r="J11" s="87" t="s">
        <v>1408</v>
      </c>
      <c r="K11" s="87"/>
      <c r="L11" s="87" t="s">
        <v>1398</v>
      </c>
      <c r="M11" s="152" t="s">
        <v>86</v>
      </c>
      <c r="N11" s="152" t="s">
        <v>86</v>
      </c>
      <c r="O11" s="87" t="s">
        <v>1408</v>
      </c>
      <c r="P11" s="87" t="s">
        <v>1408</v>
      </c>
      <c r="Q11" s="87" t="s">
        <v>1409</v>
      </c>
      <c r="R11" s="151" t="s">
        <v>1410</v>
      </c>
      <c r="S11" s="80" t="s">
        <v>1411</v>
      </c>
      <c r="T11" s="175"/>
      <c r="U11" s="175"/>
      <c r="V11" s="175"/>
      <c r="W11" s="175"/>
      <c r="X11" s="175"/>
      <c r="Y11" s="152"/>
      <c r="Z11" s="152"/>
      <c r="AA11" s="156"/>
      <c r="AB11" s="156"/>
      <c r="AC11" s="156"/>
      <c r="AD11" s="156"/>
      <c r="AE11" s="156"/>
      <c r="AF11" s="156"/>
      <c r="AG11" s="156"/>
      <c r="AH11" s="156"/>
      <c r="AI11" s="156"/>
      <c r="AJ11" s="164"/>
    </row>
    <row r="12" spans="1:36" ht="22.5" x14ac:dyDescent="0.25">
      <c r="B12" s="87" t="s">
        <v>1436</v>
      </c>
      <c r="C12" s="150" t="s">
        <v>1426</v>
      </c>
      <c r="D12" s="88" t="s">
        <v>1427</v>
      </c>
      <c r="E12" s="93"/>
      <c r="F12" s="87" t="s">
        <v>1396</v>
      </c>
      <c r="G12" s="152" t="s">
        <v>86</v>
      </c>
      <c r="H12" s="152" t="s">
        <v>86</v>
      </c>
      <c r="I12" s="152" t="s">
        <v>1408</v>
      </c>
      <c r="J12" s="152" t="s">
        <v>1408</v>
      </c>
      <c r="K12" s="87"/>
      <c r="L12" s="87" t="s">
        <v>1396</v>
      </c>
      <c r="M12" s="152" t="s">
        <v>86</v>
      </c>
      <c r="N12" s="152" t="s">
        <v>86</v>
      </c>
      <c r="O12" s="152" t="s">
        <v>1408</v>
      </c>
      <c r="P12" s="152" t="s">
        <v>1408</v>
      </c>
      <c r="Q12" s="87" t="s">
        <v>1409</v>
      </c>
      <c r="R12" s="151" t="s">
        <v>1410</v>
      </c>
      <c r="S12" s="80" t="s">
        <v>1411</v>
      </c>
      <c r="T12" s="152"/>
      <c r="U12" s="152"/>
      <c r="V12" s="152"/>
      <c r="W12" s="152"/>
      <c r="X12" s="152"/>
      <c r="Y12" s="152"/>
      <c r="Z12" s="156"/>
      <c r="AA12" s="156"/>
      <c r="AB12" s="156"/>
      <c r="AC12" s="156"/>
      <c r="AD12" s="156"/>
      <c r="AE12" s="156"/>
      <c r="AF12" s="156"/>
      <c r="AG12" s="156"/>
      <c r="AH12" s="156"/>
      <c r="AI12" s="156"/>
    </row>
    <row r="13" spans="1:36" ht="22.5" x14ac:dyDescent="0.25">
      <c r="B13" s="80" t="s">
        <v>1443</v>
      </c>
      <c r="C13" s="81" t="s">
        <v>1444</v>
      </c>
      <c r="D13" s="94" t="s">
        <v>1445</v>
      </c>
      <c r="E13" s="93" t="s">
        <v>308</v>
      </c>
      <c r="F13" s="87" t="s">
        <v>1446</v>
      </c>
      <c r="G13" s="152" t="s">
        <v>86</v>
      </c>
      <c r="H13" s="152" t="s">
        <v>86</v>
      </c>
      <c r="I13" s="87" t="s">
        <v>203</v>
      </c>
      <c r="J13" s="87" t="s">
        <v>203</v>
      </c>
      <c r="K13" s="80" t="s">
        <v>300</v>
      </c>
      <c r="L13" s="87" t="s">
        <v>1447</v>
      </c>
      <c r="M13" s="152" t="s">
        <v>86</v>
      </c>
      <c r="N13" s="152" t="s">
        <v>86</v>
      </c>
      <c r="O13" s="87" t="s">
        <v>203</v>
      </c>
      <c r="P13" s="87" t="s">
        <v>203</v>
      </c>
      <c r="Q13" s="80" t="s">
        <v>1448</v>
      </c>
      <c r="R13" s="151" t="s">
        <v>1449</v>
      </c>
      <c r="S13" s="87"/>
      <c r="T13" s="152"/>
      <c r="U13" s="152"/>
      <c r="V13" s="152"/>
      <c r="W13" s="152"/>
      <c r="X13" s="152"/>
      <c r="Y13" s="152"/>
      <c r="Z13" s="156"/>
      <c r="AA13" s="156"/>
      <c r="AB13" s="156"/>
      <c r="AC13" s="156"/>
      <c r="AD13" s="156"/>
      <c r="AE13" s="156"/>
      <c r="AF13" s="156"/>
      <c r="AG13" s="156"/>
      <c r="AH13" s="156"/>
      <c r="AI13" s="156"/>
    </row>
    <row r="14" spans="1:36" ht="22.5" x14ac:dyDescent="0.25">
      <c r="B14" s="80" t="s">
        <v>1450</v>
      </c>
      <c r="C14" s="97" t="s">
        <v>281</v>
      </c>
      <c r="D14" s="159" t="s">
        <v>282</v>
      </c>
      <c r="E14" s="152" t="s">
        <v>1451</v>
      </c>
      <c r="F14" s="87" t="s">
        <v>100</v>
      </c>
      <c r="G14" s="152" t="s">
        <v>86</v>
      </c>
      <c r="H14" s="87" t="s">
        <v>1452</v>
      </c>
      <c r="I14" s="87" t="s">
        <v>86</v>
      </c>
      <c r="J14" s="87" t="s">
        <v>97</v>
      </c>
      <c r="K14" s="87" t="s">
        <v>1453</v>
      </c>
      <c r="L14" s="80"/>
      <c r="M14" s="80" t="s">
        <v>86</v>
      </c>
      <c r="N14" s="80" t="s">
        <v>86</v>
      </c>
      <c r="O14" s="80" t="s">
        <v>86</v>
      </c>
      <c r="P14" s="80"/>
      <c r="Q14" s="80"/>
      <c r="R14" s="151"/>
      <c r="S14" s="87" t="s">
        <v>1454</v>
      </c>
      <c r="T14" s="151"/>
      <c r="U14" s="156"/>
      <c r="V14" s="156"/>
      <c r="W14" s="156"/>
      <c r="X14" s="156"/>
      <c r="Y14" s="156"/>
      <c r="Z14" s="156"/>
      <c r="AA14" s="156"/>
      <c r="AB14" s="156"/>
      <c r="AC14" s="156"/>
      <c r="AD14" s="156"/>
      <c r="AE14" s="156"/>
      <c r="AF14" s="156"/>
      <c r="AG14" s="156"/>
      <c r="AH14" s="156"/>
      <c r="AI14" s="156"/>
    </row>
    <row r="15" spans="1:36" ht="22.5" x14ac:dyDescent="0.25">
      <c r="B15" s="80" t="s">
        <v>1455</v>
      </c>
      <c r="C15" s="97" t="s">
        <v>119</v>
      </c>
      <c r="D15" s="104" t="s">
        <v>1456</v>
      </c>
      <c r="E15" s="93"/>
      <c r="F15" s="152"/>
      <c r="G15" s="152" t="s">
        <v>86</v>
      </c>
      <c r="H15" s="152" t="s">
        <v>86</v>
      </c>
      <c r="I15" s="152" t="s">
        <v>86</v>
      </c>
      <c r="J15" s="152"/>
      <c r="K15" s="87" t="s">
        <v>1457</v>
      </c>
      <c r="L15" s="151"/>
      <c r="M15" s="152" t="s">
        <v>86</v>
      </c>
      <c r="N15" s="152" t="s">
        <v>86</v>
      </c>
      <c r="O15" s="151" t="s">
        <v>86</v>
      </c>
      <c r="P15" s="151"/>
      <c r="Q15" s="80"/>
      <c r="R15" s="80"/>
      <c r="S15" s="87" t="s">
        <v>1458</v>
      </c>
      <c r="T15" s="80"/>
      <c r="U15" s="156"/>
      <c r="V15" s="156"/>
      <c r="W15" s="156"/>
      <c r="X15" s="156"/>
      <c r="Y15" s="156"/>
      <c r="Z15" s="156"/>
      <c r="AA15" s="156"/>
      <c r="AB15" s="156"/>
      <c r="AC15" s="156"/>
      <c r="AD15" s="156"/>
      <c r="AE15" s="156"/>
      <c r="AF15" s="156"/>
      <c r="AG15" s="156"/>
      <c r="AH15" s="156"/>
      <c r="AI15" s="156"/>
    </row>
    <row r="16" spans="1:36" ht="33.75" x14ac:dyDescent="0.25">
      <c r="B16" s="87" t="s">
        <v>1377</v>
      </c>
      <c r="C16" s="88" t="s">
        <v>1378</v>
      </c>
      <c r="D16" s="94" t="s">
        <v>1379</v>
      </c>
      <c r="E16" s="93"/>
      <c r="F16" s="87" t="s">
        <v>1380</v>
      </c>
      <c r="G16" s="151">
        <v>1.4</v>
      </c>
      <c r="H16" s="80" t="s">
        <v>93</v>
      </c>
      <c r="I16" s="80" t="s">
        <v>203</v>
      </c>
      <c r="J16" s="80" t="s">
        <v>203</v>
      </c>
      <c r="K16" s="80" t="s">
        <v>1381</v>
      </c>
      <c r="L16" s="80" t="s">
        <v>1382</v>
      </c>
      <c r="M16" s="151" t="s">
        <v>1383</v>
      </c>
      <c r="N16" s="151" t="s">
        <v>1384</v>
      </c>
      <c r="O16" s="151" t="s">
        <v>203</v>
      </c>
      <c r="P16" s="151" t="s">
        <v>203</v>
      </c>
      <c r="Q16" s="80" t="s">
        <v>1381</v>
      </c>
      <c r="R16" s="151" t="s">
        <v>1385</v>
      </c>
      <c r="S16" s="90" t="s">
        <v>1386</v>
      </c>
      <c r="T16" s="173"/>
      <c r="U16" s="173"/>
      <c r="V16" s="174"/>
      <c r="W16" s="174"/>
      <c r="X16" s="174"/>
      <c r="Y16" s="153"/>
      <c r="Z16" s="90"/>
      <c r="AA16" s="156"/>
      <c r="AB16" s="156"/>
      <c r="AC16" s="156"/>
      <c r="AD16" s="156"/>
      <c r="AE16" s="156"/>
      <c r="AF16" s="156"/>
      <c r="AG16" s="156"/>
      <c r="AH16" s="156"/>
      <c r="AI16" s="156"/>
    </row>
    <row r="17" spans="1:36" s="129" customFormat="1" ht="22.5" x14ac:dyDescent="0.25">
      <c r="A17" s="160"/>
      <c r="B17" s="124" t="s">
        <v>1393</v>
      </c>
      <c r="C17" s="125" t="s">
        <v>1394</v>
      </c>
      <c r="D17" s="125" t="s">
        <v>1395</v>
      </c>
      <c r="E17" s="127"/>
      <c r="F17" s="124" t="s">
        <v>1396</v>
      </c>
      <c r="G17" s="161" t="s">
        <v>1383</v>
      </c>
      <c r="H17" s="161" t="s">
        <v>1384</v>
      </c>
      <c r="I17" s="124" t="s">
        <v>1397</v>
      </c>
      <c r="J17" s="124" t="s">
        <v>1397</v>
      </c>
      <c r="K17" s="124"/>
      <c r="L17" s="124" t="s">
        <v>1398</v>
      </c>
      <c r="M17" s="161" t="s">
        <v>1383</v>
      </c>
      <c r="N17" s="161" t="s">
        <v>1384</v>
      </c>
      <c r="O17" s="124" t="s">
        <v>1397</v>
      </c>
      <c r="P17" s="124" t="s">
        <v>1399</v>
      </c>
      <c r="Q17" s="124" t="s">
        <v>1400</v>
      </c>
      <c r="R17" s="124" t="s">
        <v>1401</v>
      </c>
      <c r="S17" s="124" t="s">
        <v>1402</v>
      </c>
      <c r="T17" s="176"/>
      <c r="U17" s="137"/>
      <c r="V17" s="137"/>
      <c r="W17" s="137"/>
      <c r="X17" s="137"/>
      <c r="Y17" s="133"/>
      <c r="Z17" s="133"/>
      <c r="AA17" s="134"/>
      <c r="AB17" s="134"/>
      <c r="AC17" s="134"/>
      <c r="AD17" s="134"/>
      <c r="AE17" s="134"/>
      <c r="AF17" s="134"/>
      <c r="AG17" s="134"/>
      <c r="AH17" s="133"/>
      <c r="AI17" s="133"/>
      <c r="AJ17" s="164"/>
    </row>
    <row r="18" spans="1:36" ht="22.5" x14ac:dyDescent="0.25">
      <c r="B18" s="87" t="s">
        <v>1412</v>
      </c>
      <c r="C18" s="88" t="s">
        <v>1378</v>
      </c>
      <c r="D18" s="81" t="s">
        <v>1413</v>
      </c>
      <c r="E18" s="93"/>
      <c r="F18" s="87" t="s">
        <v>1380</v>
      </c>
      <c r="G18" s="87">
        <v>1.2</v>
      </c>
      <c r="H18" s="87" t="s">
        <v>93</v>
      </c>
      <c r="I18" s="87" t="s">
        <v>203</v>
      </c>
      <c r="J18" s="87" t="s">
        <v>203</v>
      </c>
      <c r="K18" s="80" t="s">
        <v>1381</v>
      </c>
      <c r="L18" s="87" t="s">
        <v>1414</v>
      </c>
      <c r="M18" s="151" t="s">
        <v>1383</v>
      </c>
      <c r="N18" s="151" t="s">
        <v>1384</v>
      </c>
      <c r="O18" s="152" t="s">
        <v>203</v>
      </c>
      <c r="P18" s="152" t="s">
        <v>203</v>
      </c>
      <c r="Q18" s="87" t="s">
        <v>1415</v>
      </c>
      <c r="R18" s="93" t="s">
        <v>1416</v>
      </c>
      <c r="S18" s="87" t="s">
        <v>1417</v>
      </c>
      <c r="T18" s="173"/>
      <c r="U18" s="173"/>
      <c r="V18" s="173"/>
      <c r="W18" s="173"/>
      <c r="X18" s="173"/>
      <c r="Y18" s="151"/>
      <c r="Z18" s="151"/>
      <c r="AA18" s="156"/>
      <c r="AB18" s="156"/>
      <c r="AC18" s="156"/>
      <c r="AD18" s="156"/>
      <c r="AE18" s="156"/>
      <c r="AF18" s="156"/>
      <c r="AG18" s="156"/>
      <c r="AH18" s="156"/>
      <c r="AI18" s="156"/>
    </row>
    <row r="19" spans="1:36" ht="22.5" x14ac:dyDescent="0.25">
      <c r="A19" s="91"/>
      <c r="B19" s="80" t="s">
        <v>1428</v>
      </c>
      <c r="C19" s="88" t="s">
        <v>1378</v>
      </c>
      <c r="D19" s="81" t="s">
        <v>1429</v>
      </c>
      <c r="E19" s="93" t="s">
        <v>382</v>
      </c>
      <c r="F19" s="87" t="s">
        <v>1380</v>
      </c>
      <c r="G19" s="87">
        <v>1.2</v>
      </c>
      <c r="H19" s="87" t="s">
        <v>93</v>
      </c>
      <c r="I19" s="87" t="s">
        <v>203</v>
      </c>
      <c r="J19" s="87" t="s">
        <v>203</v>
      </c>
      <c r="K19" s="87"/>
      <c r="L19" s="87" t="s">
        <v>1382</v>
      </c>
      <c r="M19" s="151" t="s">
        <v>1383</v>
      </c>
      <c r="N19" s="151" t="s">
        <v>1384</v>
      </c>
      <c r="O19" s="152" t="s">
        <v>203</v>
      </c>
      <c r="P19" s="152" t="s">
        <v>203</v>
      </c>
      <c r="Q19" s="87" t="s">
        <v>1415</v>
      </c>
      <c r="R19" s="87" t="s">
        <v>1430</v>
      </c>
      <c r="S19" s="87" t="s">
        <v>1431</v>
      </c>
      <c r="T19" s="173"/>
      <c r="U19" s="173"/>
      <c r="V19" s="173"/>
      <c r="W19" s="173"/>
      <c r="X19" s="173"/>
      <c r="Y19" s="157"/>
      <c r="Z19" s="157"/>
      <c r="AA19" s="156"/>
      <c r="AB19" s="156"/>
      <c r="AC19" s="156"/>
      <c r="AD19" s="156"/>
      <c r="AE19" s="156"/>
      <c r="AF19" s="156"/>
      <c r="AG19" s="156"/>
      <c r="AH19" s="156"/>
      <c r="AI19" s="156"/>
    </row>
    <row r="20" spans="1:36" ht="22.5" x14ac:dyDescent="0.25">
      <c r="B20" s="124" t="s">
        <v>1432</v>
      </c>
      <c r="C20" s="162" t="s">
        <v>1419</v>
      </c>
      <c r="D20" s="125" t="s">
        <v>1433</v>
      </c>
      <c r="E20" s="127"/>
      <c r="F20" s="124" t="s">
        <v>1396</v>
      </c>
      <c r="G20" s="161" t="s">
        <v>86</v>
      </c>
      <c r="H20" s="161" t="s">
        <v>86</v>
      </c>
      <c r="I20" s="161" t="s">
        <v>1434</v>
      </c>
      <c r="J20" s="124" t="s">
        <v>1434</v>
      </c>
      <c r="K20" s="124"/>
      <c r="L20" s="124" t="s">
        <v>1398</v>
      </c>
      <c r="M20" s="161" t="s">
        <v>1383</v>
      </c>
      <c r="N20" s="161" t="s">
        <v>1384</v>
      </c>
      <c r="O20" s="124" t="s">
        <v>1434</v>
      </c>
      <c r="P20" s="124" t="s">
        <v>1434</v>
      </c>
      <c r="Q20" s="124" t="s">
        <v>1409</v>
      </c>
      <c r="R20" s="124" t="s">
        <v>1435</v>
      </c>
      <c r="S20" s="165"/>
      <c r="T20" s="134"/>
      <c r="U20" s="134"/>
      <c r="V20" s="134"/>
      <c r="W20" s="134"/>
      <c r="X20" s="134"/>
      <c r="Y20" s="134"/>
      <c r="Z20" s="133"/>
      <c r="AA20" s="134"/>
      <c r="AB20" s="134"/>
      <c r="AC20" s="134"/>
      <c r="AD20" s="134"/>
      <c r="AE20" s="134"/>
      <c r="AF20" s="133"/>
      <c r="AG20" s="133"/>
      <c r="AH20" s="133"/>
      <c r="AI20" s="133"/>
    </row>
    <row r="21" spans="1:36" ht="45" x14ac:dyDescent="0.25">
      <c r="B21" s="87" t="s">
        <v>1437</v>
      </c>
      <c r="C21" s="88" t="s">
        <v>1438</v>
      </c>
      <c r="D21" s="88" t="s">
        <v>1439</v>
      </c>
      <c r="E21" s="93"/>
      <c r="F21" s="87" t="s">
        <v>1396</v>
      </c>
      <c r="G21" s="151" t="s">
        <v>1383</v>
      </c>
      <c r="H21" s="151" t="s">
        <v>1384</v>
      </c>
      <c r="I21" s="87" t="s">
        <v>1440</v>
      </c>
      <c r="J21" s="87" t="s">
        <v>1440</v>
      </c>
      <c r="K21" s="87"/>
      <c r="L21" s="87"/>
      <c r="M21" s="151" t="s">
        <v>1383</v>
      </c>
      <c r="N21" s="151" t="s">
        <v>1384</v>
      </c>
      <c r="O21" s="87" t="s">
        <v>1440</v>
      </c>
      <c r="P21" s="87" t="s">
        <v>1441</v>
      </c>
      <c r="Q21" s="87"/>
      <c r="R21" s="151" t="s">
        <v>1442</v>
      </c>
      <c r="S21" s="87"/>
      <c r="T21" s="90"/>
      <c r="U21" s="90"/>
      <c r="V21" s="90"/>
      <c r="W21" s="90"/>
      <c r="X21" s="90"/>
      <c r="Y21" s="90"/>
      <c r="Z21" s="156"/>
      <c r="AA21" s="90"/>
      <c r="AB21" s="90"/>
      <c r="AC21" s="90"/>
      <c r="AD21" s="156"/>
      <c r="AE21" s="156"/>
      <c r="AF21" s="156"/>
      <c r="AG21" s="156"/>
      <c r="AH21" s="156"/>
      <c r="AI21" s="156"/>
    </row>
    <row r="22" spans="1:36" x14ac:dyDescent="0.25">
      <c r="B22" s="87" t="s">
        <v>1387</v>
      </c>
      <c r="C22" s="88" t="s">
        <v>1388</v>
      </c>
      <c r="D22" s="94"/>
      <c r="E22" s="93" t="s">
        <v>1389</v>
      </c>
      <c r="F22" s="87"/>
      <c r="G22" s="87"/>
      <c r="H22" s="87"/>
      <c r="I22" s="87"/>
      <c r="J22" s="87"/>
      <c r="K22" s="87"/>
      <c r="L22" s="87" t="s">
        <v>172</v>
      </c>
      <c r="M22" s="87">
        <v>8.3000000000000007</v>
      </c>
      <c r="N22" s="87" t="s">
        <v>173</v>
      </c>
      <c r="O22" s="87" t="s">
        <v>1390</v>
      </c>
      <c r="P22" s="87" t="s">
        <v>110</v>
      </c>
      <c r="Q22" s="87" t="s">
        <v>123</v>
      </c>
      <c r="R22" s="93" t="s">
        <v>1391</v>
      </c>
      <c r="S22" s="80" t="s">
        <v>1392</v>
      </c>
      <c r="T22" s="175"/>
      <c r="U22" s="137"/>
      <c r="V22" s="137"/>
      <c r="W22" s="137"/>
      <c r="X22" s="137"/>
      <c r="Y22" s="156"/>
      <c r="Z22" s="156"/>
      <c r="AA22" s="90"/>
      <c r="AB22" s="172"/>
      <c r="AC22" s="172"/>
      <c r="AD22" s="90"/>
      <c r="AE22" s="90"/>
      <c r="AF22" s="90"/>
      <c r="AG22" s="90"/>
      <c r="AH22" s="156"/>
      <c r="AI22" s="156"/>
    </row>
  </sheetData>
  <pageMargins left="0.70866141732283472" right="0.70866141732283472" top="0.74803149606299213" bottom="0.74803149606299213" header="0.31496062992125984" footer="0.31496062992125984"/>
  <pageSetup paperSize="8" scale="70" fitToHeight="0" orientation="landscape" r:id="rId1"/>
  <headerFooter>
    <oddHeader>&amp;C&amp;"Arial,Krepko"&amp;15Priloga 10 - Dinamika zračni promet</oddHeader>
    <oddFooter>&amp;C&amp;"Arial,Navadno"&amp;P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52"/>
  <sheetViews>
    <sheetView view="pageLayout" zoomScale="40" zoomScaleNormal="85" zoomScaleSheetLayoutView="70" zoomScalePageLayoutView="40" workbookViewId="0">
      <selection activeCell="A49" sqref="A49"/>
    </sheetView>
  </sheetViews>
  <sheetFormatPr defaultColWidth="9.140625" defaultRowHeight="11.25" x14ac:dyDescent="0.25"/>
  <cols>
    <col min="1" max="2" width="9.140625" style="82"/>
    <col min="3" max="3" width="49" style="82" customWidth="1"/>
    <col min="4" max="4" width="74.140625" style="82" customWidth="1"/>
    <col min="5" max="5" width="16.28515625" style="82" customWidth="1"/>
    <col min="6" max="6" width="56.5703125" style="82" hidden="1" customWidth="1"/>
    <col min="7" max="7" width="86.85546875" style="130" hidden="1" customWidth="1"/>
    <col min="8" max="8" width="15.140625" style="130" customWidth="1"/>
    <col min="9" max="9" width="99.140625" style="130" hidden="1" customWidth="1"/>
    <col min="10" max="10" width="64.7109375" style="130" hidden="1" customWidth="1"/>
    <col min="11" max="11" width="92" style="130" hidden="1" customWidth="1"/>
    <col min="12" max="12" width="97" style="130" hidden="1" customWidth="1"/>
    <col min="13" max="13" width="111.5703125" style="130" hidden="1" customWidth="1"/>
    <col min="14" max="14" width="11.85546875" style="130" customWidth="1"/>
    <col min="15" max="15" width="131.140625" style="130" hidden="1" customWidth="1"/>
    <col min="16" max="16" width="56.5703125" style="130" hidden="1" customWidth="1"/>
    <col min="17" max="17" width="129" style="130" hidden="1" customWidth="1"/>
    <col min="18" max="18" width="122.5703125" style="130" hidden="1" customWidth="1"/>
    <col min="19" max="19" width="80.42578125" style="130" hidden="1" customWidth="1"/>
    <col min="20" max="26" width="4.5703125" style="136" bestFit="1" customWidth="1"/>
    <col min="27" max="33" width="4.5703125" style="142" bestFit="1" customWidth="1"/>
    <col min="34" max="34" width="8.42578125" style="142" bestFit="1" customWidth="1"/>
    <col min="35" max="35" width="7" style="142" bestFit="1" customWidth="1"/>
    <col min="36" max="16384" width="9.140625" style="82"/>
  </cols>
  <sheetData>
    <row r="2" spans="2:35" x14ac:dyDescent="0.25">
      <c r="C2" s="23" t="s">
        <v>203</v>
      </c>
    </row>
    <row r="3" spans="2:35" x14ac:dyDescent="0.25">
      <c r="C3" s="166" t="s">
        <v>569</v>
      </c>
    </row>
    <row r="4" spans="2:35" x14ac:dyDescent="0.25">
      <c r="C4" s="28" t="s">
        <v>5</v>
      </c>
    </row>
    <row r="5" spans="2:35" x14ac:dyDescent="0.25">
      <c r="C5" s="79" t="s">
        <v>200</v>
      </c>
    </row>
    <row r="6" spans="2:35" ht="33.75" x14ac:dyDescent="0.25">
      <c r="C6" s="43" t="s">
        <v>1459</v>
      </c>
    </row>
    <row r="8" spans="2:35" s="83" customFormat="1" ht="33.75" x14ac:dyDescent="0.25">
      <c r="B8" s="35" t="s">
        <v>0</v>
      </c>
      <c r="C8" s="35" t="s">
        <v>1</v>
      </c>
      <c r="D8" s="35" t="s">
        <v>792</v>
      </c>
      <c r="E8" s="35" t="s">
        <v>130</v>
      </c>
      <c r="F8" s="35" t="s">
        <v>6</v>
      </c>
      <c r="G8" s="35" t="s">
        <v>777</v>
      </c>
      <c r="H8" s="35" t="s">
        <v>778</v>
      </c>
      <c r="I8" s="35" t="s">
        <v>1695</v>
      </c>
      <c r="J8" s="35" t="s">
        <v>3</v>
      </c>
      <c r="K8" s="35" t="s">
        <v>8</v>
      </c>
      <c r="L8" s="35" t="s">
        <v>6</v>
      </c>
      <c r="M8" s="35" t="s">
        <v>779</v>
      </c>
      <c r="N8" s="35" t="s">
        <v>780</v>
      </c>
      <c r="O8" s="35" t="s">
        <v>1696</v>
      </c>
      <c r="P8" s="35" t="s">
        <v>3</v>
      </c>
      <c r="Q8" s="35" t="s">
        <v>8</v>
      </c>
      <c r="R8" s="35"/>
      <c r="S8" s="35"/>
      <c r="T8" s="170">
        <v>2016</v>
      </c>
      <c r="U8" s="170">
        <v>2017</v>
      </c>
      <c r="V8" s="170">
        <v>2018</v>
      </c>
      <c r="W8" s="170">
        <v>2019</v>
      </c>
      <c r="X8" s="170">
        <v>2020</v>
      </c>
      <c r="Y8" s="170">
        <v>2021</v>
      </c>
      <c r="Z8" s="170">
        <v>2022</v>
      </c>
      <c r="AA8" s="171">
        <v>2016</v>
      </c>
      <c r="AB8" s="171">
        <v>2017</v>
      </c>
      <c r="AC8" s="171">
        <v>2018</v>
      </c>
      <c r="AD8" s="171">
        <v>2019</v>
      </c>
      <c r="AE8" s="171">
        <v>2020</v>
      </c>
      <c r="AF8" s="171">
        <v>2021</v>
      </c>
      <c r="AG8" s="171">
        <v>2022</v>
      </c>
      <c r="AH8" s="168" t="s">
        <v>571</v>
      </c>
      <c r="AI8" s="168" t="s">
        <v>114</v>
      </c>
    </row>
    <row r="9" spans="2:35" s="181" customFormat="1" x14ac:dyDescent="0.25">
      <c r="B9" s="152" t="s">
        <v>1582</v>
      </c>
      <c r="C9" s="154" t="s">
        <v>1583</v>
      </c>
      <c r="D9" s="154" t="s">
        <v>1584</v>
      </c>
      <c r="E9" s="152"/>
      <c r="F9" s="154" t="s">
        <v>1585</v>
      </c>
      <c r="G9" s="152">
        <v>0.02</v>
      </c>
      <c r="H9" s="152" t="s">
        <v>771</v>
      </c>
      <c r="I9" s="151" t="s">
        <v>1586</v>
      </c>
      <c r="J9" s="152" t="s">
        <v>1586</v>
      </c>
      <c r="K9" s="152"/>
      <c r="L9" s="151" t="s">
        <v>1587</v>
      </c>
      <c r="M9" s="179">
        <v>0.4</v>
      </c>
      <c r="N9" s="152">
        <v>2016</v>
      </c>
      <c r="O9" s="152" t="s">
        <v>1588</v>
      </c>
      <c r="P9" s="152" t="s">
        <v>1588</v>
      </c>
      <c r="Q9" s="152" t="s">
        <v>1589</v>
      </c>
      <c r="R9" s="152" t="s">
        <v>1590</v>
      </c>
      <c r="S9" s="152" t="s">
        <v>1591</v>
      </c>
      <c r="T9" s="183"/>
      <c r="U9" s="183"/>
      <c r="V9" s="183"/>
      <c r="W9" s="183"/>
      <c r="X9" s="183"/>
      <c r="Y9" s="183"/>
      <c r="Z9" s="183"/>
      <c r="AA9" s="185"/>
      <c r="AB9" s="186"/>
      <c r="AC9" s="186"/>
      <c r="AD9" s="186"/>
      <c r="AE9" s="186"/>
      <c r="AF9" s="186"/>
      <c r="AG9" s="186"/>
      <c r="AH9" s="186"/>
      <c r="AI9" s="186"/>
    </row>
    <row r="10" spans="2:35" s="181" customFormat="1" x14ac:dyDescent="0.25">
      <c r="B10" s="152" t="s">
        <v>1609</v>
      </c>
      <c r="C10" s="154" t="s">
        <v>1610</v>
      </c>
      <c r="D10" s="154" t="s">
        <v>1611</v>
      </c>
      <c r="E10" s="152"/>
      <c r="F10" s="154" t="s">
        <v>1585</v>
      </c>
      <c r="G10" s="179">
        <v>2E-3</v>
      </c>
      <c r="H10" s="152" t="s">
        <v>771</v>
      </c>
      <c r="I10" s="152" t="s">
        <v>1612</v>
      </c>
      <c r="J10" s="152" t="s">
        <v>1586</v>
      </c>
      <c r="K10" s="152"/>
      <c r="L10" s="152" t="s">
        <v>1613</v>
      </c>
      <c r="M10" s="179">
        <v>0.35</v>
      </c>
      <c r="N10" s="152">
        <v>2016</v>
      </c>
      <c r="O10" s="152" t="s">
        <v>1586</v>
      </c>
      <c r="P10" s="152" t="s">
        <v>1586</v>
      </c>
      <c r="Q10" s="152" t="s">
        <v>1596</v>
      </c>
      <c r="R10" s="152"/>
      <c r="S10" s="152" t="s">
        <v>1608</v>
      </c>
      <c r="T10" s="183"/>
      <c r="U10" s="183"/>
      <c r="V10" s="183"/>
      <c r="W10" s="183"/>
      <c r="X10" s="183"/>
      <c r="Y10" s="183"/>
      <c r="Z10" s="183"/>
      <c r="AA10" s="188"/>
      <c r="AB10" s="188"/>
      <c r="AC10" s="188"/>
      <c r="AD10" s="188"/>
      <c r="AE10" s="188"/>
      <c r="AF10" s="188"/>
      <c r="AG10" s="188"/>
      <c r="AH10" s="186"/>
      <c r="AI10" s="186"/>
    </row>
    <row r="11" spans="2:35" s="181" customFormat="1" ht="45" x14ac:dyDescent="0.25">
      <c r="B11" s="87" t="s">
        <v>1628</v>
      </c>
      <c r="C11" s="88" t="s">
        <v>1629</v>
      </c>
      <c r="D11" s="94" t="s">
        <v>1630</v>
      </c>
      <c r="E11" s="93"/>
      <c r="F11" s="154" t="s">
        <v>1631</v>
      </c>
      <c r="G11" s="152"/>
      <c r="H11" s="152"/>
      <c r="I11" s="152"/>
      <c r="J11" s="152"/>
      <c r="K11" s="152"/>
      <c r="L11" s="152" t="s">
        <v>1632</v>
      </c>
      <c r="M11" s="152">
        <f>0.09+0.06</f>
        <v>0.15</v>
      </c>
      <c r="N11" s="152">
        <v>2016</v>
      </c>
      <c r="O11" s="152" t="s">
        <v>1586</v>
      </c>
      <c r="P11" s="152" t="s">
        <v>1586</v>
      </c>
      <c r="Q11" s="152" t="s">
        <v>1596</v>
      </c>
      <c r="R11" s="87" t="s">
        <v>1701</v>
      </c>
      <c r="S11" s="87" t="s">
        <v>1608</v>
      </c>
      <c r="T11" s="137"/>
      <c r="U11" s="137"/>
      <c r="V11" s="137"/>
      <c r="W11" s="137"/>
      <c r="X11" s="137"/>
      <c r="Y11" s="137"/>
      <c r="Z11" s="137"/>
      <c r="AA11" s="147"/>
      <c r="AB11" s="143"/>
      <c r="AC11" s="143"/>
      <c r="AD11" s="143"/>
      <c r="AE11" s="143"/>
      <c r="AF11" s="143"/>
      <c r="AG11" s="143"/>
      <c r="AH11" s="143"/>
      <c r="AI11" s="143"/>
    </row>
    <row r="12" spans="2:35" s="181" customFormat="1" x14ac:dyDescent="0.25">
      <c r="B12" s="87" t="s">
        <v>1666</v>
      </c>
      <c r="C12" s="88" t="s">
        <v>1667</v>
      </c>
      <c r="D12" s="94" t="s">
        <v>1668</v>
      </c>
      <c r="E12" s="93" t="s">
        <v>1669</v>
      </c>
      <c r="F12" s="88" t="s">
        <v>1670</v>
      </c>
      <c r="G12" s="152">
        <v>7.0000000000000007E-2</v>
      </c>
      <c r="H12" s="87">
        <v>2016</v>
      </c>
      <c r="I12" s="87" t="s">
        <v>811</v>
      </c>
      <c r="J12" s="87" t="s">
        <v>1671</v>
      </c>
      <c r="K12" s="87" t="s">
        <v>1672</v>
      </c>
      <c r="L12" s="87" t="s">
        <v>1673</v>
      </c>
      <c r="M12" s="87">
        <v>0.04</v>
      </c>
      <c r="N12" s="87">
        <v>2016</v>
      </c>
      <c r="O12" s="87" t="s">
        <v>811</v>
      </c>
      <c r="P12" s="87" t="s">
        <v>1671</v>
      </c>
      <c r="Q12" s="87" t="s">
        <v>1674</v>
      </c>
      <c r="R12" s="87"/>
      <c r="S12" s="87" t="s">
        <v>1577</v>
      </c>
      <c r="T12" s="173"/>
      <c r="U12" s="184"/>
      <c r="V12" s="184"/>
      <c r="W12" s="184"/>
      <c r="X12" s="184"/>
      <c r="Y12" s="184"/>
      <c r="Z12" s="184"/>
      <c r="AA12" s="147"/>
      <c r="AB12" s="143"/>
      <c r="AC12" s="143"/>
      <c r="AD12" s="143"/>
      <c r="AE12" s="143"/>
      <c r="AF12" s="143"/>
      <c r="AG12" s="143"/>
      <c r="AH12" s="143"/>
      <c r="AI12" s="143"/>
    </row>
    <row r="13" spans="2:35" s="181" customFormat="1" x14ac:dyDescent="0.25">
      <c r="B13" s="152" t="s">
        <v>1689</v>
      </c>
      <c r="C13" s="154" t="s">
        <v>1690</v>
      </c>
      <c r="D13" s="154" t="s">
        <v>1691</v>
      </c>
      <c r="E13" s="152" t="s">
        <v>1627</v>
      </c>
      <c r="F13" s="154" t="s">
        <v>1631</v>
      </c>
      <c r="G13" s="152">
        <v>0.05</v>
      </c>
      <c r="H13" s="152" t="s">
        <v>1692</v>
      </c>
      <c r="I13" s="152" t="s">
        <v>811</v>
      </c>
      <c r="J13" s="152" t="s">
        <v>1685</v>
      </c>
      <c r="K13" s="178"/>
      <c r="L13" s="152" t="s">
        <v>1693</v>
      </c>
      <c r="M13" s="152">
        <v>0.05</v>
      </c>
      <c r="N13" s="152">
        <v>2016</v>
      </c>
      <c r="O13" s="152" t="s">
        <v>811</v>
      </c>
      <c r="P13" s="152" t="s">
        <v>1685</v>
      </c>
      <c r="Q13" s="152" t="s">
        <v>1694</v>
      </c>
      <c r="R13" s="152" t="s">
        <v>1647</v>
      </c>
      <c r="S13" s="152" t="s">
        <v>1577</v>
      </c>
      <c r="T13" s="175"/>
      <c r="U13" s="183"/>
      <c r="V13" s="183"/>
      <c r="W13" s="183"/>
      <c r="X13" s="183"/>
      <c r="Y13" s="183"/>
      <c r="Z13" s="183"/>
      <c r="AA13" s="189"/>
      <c r="AB13" s="186"/>
      <c r="AC13" s="186"/>
      <c r="AD13" s="186"/>
      <c r="AE13" s="186"/>
      <c r="AF13" s="186"/>
      <c r="AG13" s="186"/>
      <c r="AH13" s="186"/>
      <c r="AI13" s="186"/>
    </row>
    <row r="14" spans="2:35" s="181" customFormat="1" x14ac:dyDescent="0.25">
      <c r="B14" s="152" t="s">
        <v>1662</v>
      </c>
      <c r="C14" s="154" t="s">
        <v>1663</v>
      </c>
      <c r="D14" s="154" t="s">
        <v>1664</v>
      </c>
      <c r="E14" s="182"/>
      <c r="F14" s="154" t="s">
        <v>1585</v>
      </c>
      <c r="G14" s="152">
        <v>2E-3</v>
      </c>
      <c r="H14" s="152">
        <v>2016</v>
      </c>
      <c r="I14" s="152" t="s">
        <v>1586</v>
      </c>
      <c r="J14" s="152" t="s">
        <v>1586</v>
      </c>
      <c r="K14" s="182"/>
      <c r="L14" s="152" t="s">
        <v>1663</v>
      </c>
      <c r="M14" s="152">
        <v>0.8</v>
      </c>
      <c r="N14" s="152">
        <v>2017</v>
      </c>
      <c r="O14" s="152" t="s">
        <v>1586</v>
      </c>
      <c r="P14" s="152" t="s">
        <v>1586</v>
      </c>
      <c r="Q14" s="152" t="s">
        <v>1661</v>
      </c>
      <c r="R14" s="152" t="s">
        <v>1665</v>
      </c>
      <c r="S14" s="152" t="s">
        <v>1608</v>
      </c>
      <c r="T14" s="173"/>
      <c r="U14" s="183"/>
      <c r="V14" s="183"/>
      <c r="W14" s="183"/>
      <c r="X14" s="183"/>
      <c r="Y14" s="183"/>
      <c r="Z14" s="183"/>
      <c r="AA14" s="187"/>
      <c r="AB14" s="185"/>
      <c r="AC14" s="187"/>
      <c r="AD14" s="187"/>
      <c r="AE14" s="187"/>
      <c r="AF14" s="187"/>
      <c r="AG14" s="187"/>
      <c r="AH14" s="186"/>
      <c r="AI14" s="186"/>
    </row>
    <row r="15" spans="2:35" s="181" customFormat="1" x14ac:dyDescent="0.25">
      <c r="B15" s="152" t="s">
        <v>1675</v>
      </c>
      <c r="C15" s="154" t="s">
        <v>1676</v>
      </c>
      <c r="D15" s="154" t="s">
        <v>1677</v>
      </c>
      <c r="E15" s="152" t="s">
        <v>1627</v>
      </c>
      <c r="F15" s="154" t="s">
        <v>284</v>
      </c>
      <c r="G15" s="152">
        <v>0.04</v>
      </c>
      <c r="H15" s="152">
        <v>2018</v>
      </c>
      <c r="I15" s="152" t="s">
        <v>811</v>
      </c>
      <c r="J15" s="152" t="s">
        <v>1678</v>
      </c>
      <c r="K15" s="152" t="s">
        <v>1679</v>
      </c>
      <c r="L15" s="152" t="s">
        <v>1680</v>
      </c>
      <c r="M15" s="152"/>
      <c r="N15" s="152">
        <v>2020</v>
      </c>
      <c r="O15" s="152" t="s">
        <v>811</v>
      </c>
      <c r="P15" s="152" t="s">
        <v>1678</v>
      </c>
      <c r="Q15" s="152" t="s">
        <v>1681</v>
      </c>
      <c r="R15" s="152"/>
      <c r="S15" s="152" t="s">
        <v>1577</v>
      </c>
      <c r="T15" s="183"/>
      <c r="U15" s="183"/>
      <c r="V15" s="138"/>
      <c r="W15" s="183"/>
      <c r="X15" s="183"/>
      <c r="Y15" s="183"/>
      <c r="Z15" s="183"/>
      <c r="AA15" s="186"/>
      <c r="AB15" s="186"/>
      <c r="AC15" s="186"/>
      <c r="AD15" s="186"/>
      <c r="AE15" s="186"/>
      <c r="AF15" s="186"/>
      <c r="AG15" s="186"/>
      <c r="AH15" s="186"/>
      <c r="AI15" s="186"/>
    </row>
    <row r="16" spans="2:35" s="181" customFormat="1" x14ac:dyDescent="0.25">
      <c r="B16" s="152" t="s">
        <v>1682</v>
      </c>
      <c r="C16" s="154" t="s">
        <v>1683</v>
      </c>
      <c r="D16" s="154" t="s">
        <v>1684</v>
      </c>
      <c r="E16" s="152" t="s">
        <v>1627</v>
      </c>
      <c r="F16" s="154" t="s">
        <v>284</v>
      </c>
      <c r="G16" s="152">
        <v>0.04</v>
      </c>
      <c r="H16" s="152">
        <v>2018</v>
      </c>
      <c r="I16" s="152" t="s">
        <v>811</v>
      </c>
      <c r="J16" s="152" t="s">
        <v>1685</v>
      </c>
      <c r="K16" s="152" t="s">
        <v>1686</v>
      </c>
      <c r="L16" s="152" t="s">
        <v>1687</v>
      </c>
      <c r="M16" s="152">
        <v>0.3</v>
      </c>
      <c r="N16" s="152">
        <v>2020</v>
      </c>
      <c r="O16" s="152" t="s">
        <v>811</v>
      </c>
      <c r="P16" s="152" t="s">
        <v>1685</v>
      </c>
      <c r="Q16" s="152" t="s">
        <v>1688</v>
      </c>
      <c r="R16" s="152"/>
      <c r="S16" s="152" t="s">
        <v>1577</v>
      </c>
      <c r="T16" s="183"/>
      <c r="U16" s="183"/>
      <c r="V16" s="138"/>
      <c r="W16" s="183"/>
      <c r="X16" s="183"/>
      <c r="Y16" s="183"/>
      <c r="Z16" s="183"/>
      <c r="AA16" s="186"/>
      <c r="AB16" s="186"/>
      <c r="AC16" s="186"/>
      <c r="AD16" s="186"/>
      <c r="AE16" s="147"/>
      <c r="AF16" s="186"/>
      <c r="AG16" s="186"/>
      <c r="AH16" s="186"/>
      <c r="AI16" s="186"/>
    </row>
    <row r="17" spans="2:35" s="181" customFormat="1" ht="22.5" x14ac:dyDescent="0.25">
      <c r="B17" s="152" t="s">
        <v>1648</v>
      </c>
      <c r="C17" s="154" t="s">
        <v>1649</v>
      </c>
      <c r="D17" s="154" t="s">
        <v>1650</v>
      </c>
      <c r="E17" s="182"/>
      <c r="F17" s="154" t="s">
        <v>1585</v>
      </c>
      <c r="G17" s="178"/>
      <c r="H17" s="152">
        <v>2016</v>
      </c>
      <c r="I17" s="152" t="s">
        <v>1651</v>
      </c>
      <c r="J17" s="152" t="s">
        <v>1651</v>
      </c>
      <c r="K17" s="182"/>
      <c r="L17" s="152" t="s">
        <v>1649</v>
      </c>
      <c r="M17" s="152" t="s">
        <v>1652</v>
      </c>
      <c r="N17" s="152" t="s">
        <v>1653</v>
      </c>
      <c r="O17" s="152" t="s">
        <v>1654</v>
      </c>
      <c r="P17" s="152" t="s">
        <v>1654</v>
      </c>
      <c r="Q17" s="152" t="s">
        <v>1655</v>
      </c>
      <c r="R17" s="152" t="s">
        <v>1656</v>
      </c>
      <c r="S17" s="152" t="s">
        <v>1608</v>
      </c>
      <c r="T17" s="183"/>
      <c r="U17" s="183"/>
      <c r="V17" s="183"/>
      <c r="W17" s="183"/>
      <c r="X17" s="183"/>
      <c r="Y17" s="183"/>
      <c r="Z17" s="183"/>
      <c r="AA17" s="185"/>
      <c r="AB17" s="185"/>
      <c r="AC17" s="185"/>
      <c r="AD17" s="185"/>
      <c r="AE17" s="185"/>
      <c r="AF17" s="185"/>
      <c r="AG17" s="185"/>
      <c r="AH17" s="186"/>
      <c r="AI17" s="186"/>
    </row>
    <row r="18" spans="2:35" s="181" customFormat="1" ht="22.5" x14ac:dyDescent="0.25">
      <c r="B18" s="87" t="s">
        <v>1633</v>
      </c>
      <c r="C18" s="88" t="s">
        <v>1634</v>
      </c>
      <c r="D18" s="94" t="s">
        <v>1635</v>
      </c>
      <c r="E18" s="93"/>
      <c r="F18" s="154" t="s">
        <v>1631</v>
      </c>
      <c r="G18" s="87"/>
      <c r="H18" s="87"/>
      <c r="I18" s="87"/>
      <c r="J18" s="87"/>
      <c r="K18" s="87"/>
      <c r="L18" s="87" t="s">
        <v>1632</v>
      </c>
      <c r="M18" s="87">
        <v>0.1</v>
      </c>
      <c r="N18" s="87" t="s">
        <v>1332</v>
      </c>
      <c r="O18" s="87" t="s">
        <v>1586</v>
      </c>
      <c r="P18" s="87" t="s">
        <v>1586</v>
      </c>
      <c r="Q18" s="87" t="s">
        <v>1636</v>
      </c>
      <c r="R18" s="87" t="s">
        <v>1702</v>
      </c>
      <c r="S18" s="87" t="s">
        <v>1637</v>
      </c>
      <c r="T18" s="137"/>
      <c r="U18" s="137"/>
      <c r="V18" s="137"/>
      <c r="W18" s="137"/>
      <c r="X18" s="137"/>
      <c r="Y18" s="137"/>
      <c r="Z18" s="137"/>
      <c r="AA18" s="147"/>
      <c r="AB18" s="147"/>
      <c r="AC18" s="143"/>
      <c r="AD18" s="143"/>
      <c r="AE18" s="143"/>
      <c r="AF18" s="143"/>
      <c r="AG18" s="143"/>
      <c r="AH18" s="143"/>
      <c r="AI18" s="143"/>
    </row>
    <row r="19" spans="2:35" s="181" customFormat="1" ht="22.5" x14ac:dyDescent="0.25">
      <c r="B19" s="152" t="s">
        <v>1643</v>
      </c>
      <c r="C19" s="154" t="s">
        <v>1644</v>
      </c>
      <c r="D19" s="154" t="s">
        <v>1645</v>
      </c>
      <c r="E19" s="182"/>
      <c r="F19" s="154" t="s">
        <v>1631</v>
      </c>
      <c r="G19" s="182"/>
      <c r="H19" s="182"/>
      <c r="I19" s="182"/>
      <c r="J19" s="182"/>
      <c r="K19" s="182"/>
      <c r="L19" s="152" t="s">
        <v>1632</v>
      </c>
      <c r="M19" s="152">
        <v>0.11</v>
      </c>
      <c r="N19" s="152" t="s">
        <v>1646</v>
      </c>
      <c r="O19" s="152" t="s">
        <v>1586</v>
      </c>
      <c r="P19" s="152" t="s">
        <v>1586</v>
      </c>
      <c r="Q19" s="182"/>
      <c r="R19" s="152" t="s">
        <v>1647</v>
      </c>
      <c r="S19" s="152" t="s">
        <v>1608</v>
      </c>
      <c r="T19" s="183"/>
      <c r="U19" s="183"/>
      <c r="V19" s="183"/>
      <c r="W19" s="183"/>
      <c r="X19" s="183"/>
      <c r="Y19" s="183"/>
      <c r="Z19" s="183"/>
      <c r="AA19" s="147"/>
      <c r="AB19" s="147"/>
      <c r="AC19" s="147"/>
      <c r="AD19" s="186"/>
      <c r="AE19" s="186"/>
      <c r="AF19" s="186"/>
      <c r="AG19" s="186"/>
      <c r="AH19" s="186"/>
      <c r="AI19" s="186"/>
    </row>
    <row r="20" spans="2:35" s="181" customFormat="1" ht="22.5" x14ac:dyDescent="0.25">
      <c r="B20" s="161" t="s">
        <v>1526</v>
      </c>
      <c r="C20" s="162" t="s">
        <v>1527</v>
      </c>
      <c r="D20" s="162" t="s">
        <v>1528</v>
      </c>
      <c r="E20" s="161" t="s">
        <v>1529</v>
      </c>
      <c r="F20" s="162" t="s">
        <v>1530</v>
      </c>
      <c r="G20" s="161">
        <v>1</v>
      </c>
      <c r="H20" s="161">
        <v>2016</v>
      </c>
      <c r="I20" s="161" t="s">
        <v>1531</v>
      </c>
      <c r="J20" s="161" t="s">
        <v>1532</v>
      </c>
      <c r="K20" s="161" t="s">
        <v>1533</v>
      </c>
      <c r="L20" s="161" t="s">
        <v>172</v>
      </c>
      <c r="M20" s="161">
        <v>20</v>
      </c>
      <c r="N20" s="161" t="s">
        <v>88</v>
      </c>
      <c r="O20" s="161" t="s">
        <v>1531</v>
      </c>
      <c r="P20" s="161" t="s">
        <v>1532</v>
      </c>
      <c r="Q20" s="161" t="s">
        <v>1533</v>
      </c>
      <c r="R20" s="161"/>
      <c r="S20" s="161"/>
      <c r="T20" s="173"/>
      <c r="U20" s="183"/>
      <c r="V20" s="183"/>
      <c r="W20" s="183"/>
      <c r="X20" s="183"/>
      <c r="Y20" s="183"/>
      <c r="Z20" s="183"/>
      <c r="AA20" s="185"/>
      <c r="AB20" s="185"/>
      <c r="AC20" s="186"/>
      <c r="AD20" s="186"/>
      <c r="AE20" s="186"/>
      <c r="AF20" s="186"/>
      <c r="AG20" s="186"/>
      <c r="AH20" s="186"/>
      <c r="AI20" s="186"/>
    </row>
    <row r="21" spans="2:35" s="181" customFormat="1" ht="22.5" x14ac:dyDescent="0.25">
      <c r="B21" s="152" t="s">
        <v>1620</v>
      </c>
      <c r="C21" s="154" t="s">
        <v>1621</v>
      </c>
      <c r="D21" s="154" t="s">
        <v>1622</v>
      </c>
      <c r="E21" s="152"/>
      <c r="F21" s="154"/>
      <c r="G21" s="179"/>
      <c r="H21" s="152"/>
      <c r="I21" s="152"/>
      <c r="J21" s="152"/>
      <c r="K21" s="152"/>
      <c r="L21" s="152" t="s">
        <v>1623</v>
      </c>
      <c r="M21" s="179">
        <v>0.91</v>
      </c>
      <c r="N21" s="152" t="s">
        <v>389</v>
      </c>
      <c r="O21" s="152" t="s">
        <v>203</v>
      </c>
      <c r="P21" s="152" t="s">
        <v>203</v>
      </c>
      <c r="Q21" s="152" t="s">
        <v>1624</v>
      </c>
      <c r="R21" s="152"/>
      <c r="S21" s="152" t="s">
        <v>1608</v>
      </c>
      <c r="T21" s="183"/>
      <c r="U21" s="183"/>
      <c r="V21" s="183"/>
      <c r="W21" s="183"/>
      <c r="X21" s="183"/>
      <c r="Y21" s="183"/>
      <c r="Z21" s="183"/>
      <c r="AA21" s="185"/>
      <c r="AB21" s="185"/>
      <c r="AC21" s="185"/>
      <c r="AD21" s="185"/>
      <c r="AE21" s="185"/>
      <c r="AF21" s="185"/>
      <c r="AG21" s="185"/>
      <c r="AH21" s="186"/>
      <c r="AI21" s="186"/>
    </row>
    <row r="22" spans="2:35" s="181" customFormat="1" ht="33.75" x14ac:dyDescent="0.25">
      <c r="B22" s="152" t="s">
        <v>1599</v>
      </c>
      <c r="C22" s="154" t="s">
        <v>1600</v>
      </c>
      <c r="D22" s="154" t="s">
        <v>1601</v>
      </c>
      <c r="E22" s="152"/>
      <c r="F22" s="154" t="s">
        <v>1602</v>
      </c>
      <c r="G22" s="179">
        <v>0.05</v>
      </c>
      <c r="H22" s="152">
        <v>2016</v>
      </c>
      <c r="I22" s="152" t="s">
        <v>1603</v>
      </c>
      <c r="J22" s="152" t="s">
        <v>1604</v>
      </c>
      <c r="K22" s="152"/>
      <c r="L22" s="152" t="s">
        <v>1605</v>
      </c>
      <c r="M22" s="179">
        <v>0.3</v>
      </c>
      <c r="N22" s="152" t="s">
        <v>111</v>
      </c>
      <c r="O22" s="152" t="s">
        <v>1603</v>
      </c>
      <c r="P22" s="152" t="s">
        <v>1604</v>
      </c>
      <c r="Q22" s="152" t="s">
        <v>1606</v>
      </c>
      <c r="R22" s="152" t="s">
        <v>1607</v>
      </c>
      <c r="S22" s="152" t="s">
        <v>1608</v>
      </c>
      <c r="T22" s="138"/>
      <c r="U22" s="183"/>
      <c r="V22" s="183"/>
      <c r="W22" s="183"/>
      <c r="X22" s="183"/>
      <c r="Y22" s="183"/>
      <c r="Z22" s="183"/>
      <c r="AA22" s="188"/>
      <c r="AB22" s="185"/>
      <c r="AC22" s="185"/>
      <c r="AD22" s="185"/>
      <c r="AE22" s="185"/>
      <c r="AF22" s="188"/>
      <c r="AG22" s="188"/>
      <c r="AH22" s="186"/>
      <c r="AI22" s="186"/>
    </row>
    <row r="23" spans="2:35" s="181" customFormat="1" ht="22.5" x14ac:dyDescent="0.25">
      <c r="B23" s="161" t="s">
        <v>1565</v>
      </c>
      <c r="C23" s="162" t="s">
        <v>1566</v>
      </c>
      <c r="D23" s="162" t="s">
        <v>1567</v>
      </c>
      <c r="E23" s="161" t="s">
        <v>1568</v>
      </c>
      <c r="F23" s="162"/>
      <c r="G23" s="161"/>
      <c r="H23" s="161"/>
      <c r="I23" s="161"/>
      <c r="J23" s="161"/>
      <c r="K23" s="161"/>
      <c r="L23" s="161" t="s">
        <v>172</v>
      </c>
      <c r="M23" s="161">
        <v>30</v>
      </c>
      <c r="N23" s="161" t="s">
        <v>660</v>
      </c>
      <c r="O23" s="161" t="s">
        <v>569</v>
      </c>
      <c r="P23" s="161" t="s">
        <v>569</v>
      </c>
      <c r="Q23" s="161"/>
      <c r="R23" s="161"/>
      <c r="S23" s="161"/>
      <c r="T23" s="183"/>
      <c r="U23" s="183"/>
      <c r="V23" s="183"/>
      <c r="W23" s="183"/>
      <c r="X23" s="183"/>
      <c r="Y23" s="183"/>
      <c r="Z23" s="183"/>
      <c r="AA23" s="186"/>
      <c r="AB23" s="186"/>
      <c r="AC23" s="186"/>
      <c r="AD23" s="186"/>
      <c r="AE23" s="147"/>
      <c r="AF23" s="147"/>
      <c r="AG23" s="147"/>
      <c r="AH23" s="147"/>
      <c r="AI23" s="186"/>
    </row>
    <row r="24" spans="2:35" ht="22.5" x14ac:dyDescent="0.25">
      <c r="B24" s="152" t="s">
        <v>1592</v>
      </c>
      <c r="C24" s="154" t="s">
        <v>1593</v>
      </c>
      <c r="D24" s="154" t="s">
        <v>1594</v>
      </c>
      <c r="E24" s="152"/>
      <c r="F24" s="154" t="s">
        <v>1536</v>
      </c>
      <c r="G24" s="179">
        <v>0.02</v>
      </c>
      <c r="H24" s="152" t="s">
        <v>771</v>
      </c>
      <c r="I24" s="152" t="s">
        <v>1586</v>
      </c>
      <c r="J24" s="152" t="s">
        <v>1586</v>
      </c>
      <c r="K24" s="152"/>
      <c r="L24" s="152" t="s">
        <v>1595</v>
      </c>
      <c r="M24" s="179">
        <v>0.4</v>
      </c>
      <c r="N24" s="152" t="s">
        <v>771</v>
      </c>
      <c r="O24" s="152" t="s">
        <v>1586</v>
      </c>
      <c r="P24" s="152" t="s">
        <v>1586</v>
      </c>
      <c r="Q24" s="152" t="s">
        <v>1596</v>
      </c>
      <c r="R24" s="152" t="s">
        <v>1597</v>
      </c>
      <c r="S24" s="152" t="s">
        <v>1598</v>
      </c>
      <c r="T24" s="183"/>
      <c r="U24" s="183"/>
      <c r="V24" s="183"/>
      <c r="W24" s="183"/>
      <c r="X24" s="183"/>
      <c r="Y24" s="183"/>
      <c r="Z24" s="183"/>
      <c r="AA24" s="186"/>
      <c r="AB24" s="186"/>
      <c r="AC24" s="186"/>
      <c r="AD24" s="186"/>
      <c r="AE24" s="186"/>
      <c r="AF24" s="186"/>
      <c r="AG24" s="186"/>
      <c r="AH24" s="186"/>
      <c r="AI24" s="186"/>
    </row>
    <row r="25" spans="2:35" x14ac:dyDescent="0.25">
      <c r="B25" s="87" t="s">
        <v>1657</v>
      </c>
      <c r="C25" s="88" t="s">
        <v>1658</v>
      </c>
      <c r="D25" s="94" t="s">
        <v>1659</v>
      </c>
      <c r="E25" s="93" t="s">
        <v>1660</v>
      </c>
      <c r="F25" s="154" t="s">
        <v>1631</v>
      </c>
      <c r="G25" s="87"/>
      <c r="H25" s="87"/>
      <c r="I25" s="87"/>
      <c r="J25" s="87"/>
      <c r="K25" s="87"/>
      <c r="L25" s="87" t="s">
        <v>1632</v>
      </c>
      <c r="M25" s="87">
        <v>0.2</v>
      </c>
      <c r="N25" s="87" t="s">
        <v>771</v>
      </c>
      <c r="O25" s="87" t="s">
        <v>1586</v>
      </c>
      <c r="P25" s="87" t="s">
        <v>1586</v>
      </c>
      <c r="Q25" s="152" t="s">
        <v>1661</v>
      </c>
      <c r="R25" s="87" t="s">
        <v>1703</v>
      </c>
      <c r="S25" s="87" t="s">
        <v>1608</v>
      </c>
      <c r="T25" s="137"/>
      <c r="U25" s="137"/>
      <c r="V25" s="137"/>
      <c r="W25" s="137"/>
      <c r="X25" s="137"/>
      <c r="Y25" s="137"/>
      <c r="Z25" s="137"/>
      <c r="AA25" s="143"/>
      <c r="AB25" s="143"/>
      <c r="AC25" s="143"/>
      <c r="AD25" s="143"/>
      <c r="AE25" s="143"/>
      <c r="AF25" s="143"/>
      <c r="AG25" s="143"/>
      <c r="AH25" s="143"/>
      <c r="AI25" s="143"/>
    </row>
    <row r="26" spans="2:35" s="181" customFormat="1" ht="22.5" x14ac:dyDescent="0.25">
      <c r="B26" s="87" t="s">
        <v>1638</v>
      </c>
      <c r="C26" s="88" t="s">
        <v>1639</v>
      </c>
      <c r="D26" s="94" t="s">
        <v>1640</v>
      </c>
      <c r="E26" s="93"/>
      <c r="F26" s="88" t="s">
        <v>1585</v>
      </c>
      <c r="G26" s="152">
        <v>5.0000000000000001E-3</v>
      </c>
      <c r="H26" s="87" t="s">
        <v>771</v>
      </c>
      <c r="I26" s="87" t="s">
        <v>1586</v>
      </c>
      <c r="J26" s="87" t="s">
        <v>1586</v>
      </c>
      <c r="K26" s="87"/>
      <c r="L26" s="87" t="s">
        <v>1641</v>
      </c>
      <c r="M26" s="87">
        <v>3</v>
      </c>
      <c r="N26" s="87" t="s">
        <v>617</v>
      </c>
      <c r="O26" s="87" t="s">
        <v>1586</v>
      </c>
      <c r="P26" s="87" t="s">
        <v>1586</v>
      </c>
      <c r="Q26" s="87" t="s">
        <v>1642</v>
      </c>
      <c r="R26" s="87"/>
      <c r="S26" s="87" t="s">
        <v>1608</v>
      </c>
      <c r="T26" s="137"/>
      <c r="U26" s="137"/>
      <c r="V26" s="137"/>
      <c r="W26" s="137"/>
      <c r="X26" s="137"/>
      <c r="Y26" s="137"/>
      <c r="Z26" s="137"/>
      <c r="AA26" s="185"/>
      <c r="AB26" s="185"/>
      <c r="AC26" s="143"/>
      <c r="AD26" s="143"/>
      <c r="AE26" s="143"/>
      <c r="AF26" s="143"/>
      <c r="AG26" s="143"/>
      <c r="AH26" s="143"/>
      <c r="AI26" s="143"/>
    </row>
    <row r="27" spans="2:35" s="177" customFormat="1" x14ac:dyDescent="0.25">
      <c r="B27" s="161" t="s">
        <v>1461</v>
      </c>
      <c r="C27" s="162" t="s">
        <v>1462</v>
      </c>
      <c r="D27" s="162" t="s">
        <v>1463</v>
      </c>
      <c r="E27" s="161"/>
      <c r="F27" s="162"/>
      <c r="G27" s="161">
        <v>0.5</v>
      </c>
      <c r="H27" s="161" t="s">
        <v>771</v>
      </c>
      <c r="I27" s="161" t="s">
        <v>1464</v>
      </c>
      <c r="J27" s="161" t="s">
        <v>569</v>
      </c>
      <c r="K27" s="161"/>
      <c r="L27" s="161" t="s">
        <v>172</v>
      </c>
      <c r="M27" s="161">
        <v>55</v>
      </c>
      <c r="N27" s="161" t="s">
        <v>93</v>
      </c>
      <c r="O27" s="161" t="s">
        <v>1464</v>
      </c>
      <c r="P27" s="161" t="s">
        <v>569</v>
      </c>
      <c r="Q27" s="161" t="s">
        <v>1465</v>
      </c>
      <c r="R27" s="161" t="s">
        <v>1466</v>
      </c>
      <c r="S27" s="161" t="s">
        <v>1467</v>
      </c>
      <c r="T27" s="183"/>
      <c r="U27" s="183"/>
      <c r="V27" s="183"/>
      <c r="W27" s="183"/>
      <c r="X27" s="183"/>
      <c r="Y27" s="183"/>
      <c r="Z27" s="183"/>
      <c r="AA27" s="185"/>
      <c r="AB27" s="185"/>
      <c r="AC27" s="185"/>
      <c r="AD27" s="185"/>
      <c r="AE27" s="186"/>
      <c r="AF27" s="186"/>
      <c r="AG27" s="186"/>
      <c r="AH27" s="186"/>
      <c r="AI27" s="186"/>
    </row>
    <row r="28" spans="2:35" s="177" customFormat="1" x14ac:dyDescent="0.25">
      <c r="B28" s="161" t="s">
        <v>1484</v>
      </c>
      <c r="C28" s="162" t="s">
        <v>1485</v>
      </c>
      <c r="D28" s="162" t="s">
        <v>1486</v>
      </c>
      <c r="E28" s="161"/>
      <c r="F28" s="162"/>
      <c r="G28" s="161">
        <v>0.55000000000000004</v>
      </c>
      <c r="H28" s="161" t="s">
        <v>1487</v>
      </c>
      <c r="I28" s="161" t="s">
        <v>1464</v>
      </c>
      <c r="J28" s="161" t="s">
        <v>569</v>
      </c>
      <c r="K28" s="161"/>
      <c r="L28" s="161" t="s">
        <v>1488</v>
      </c>
      <c r="M28" s="161">
        <v>45</v>
      </c>
      <c r="N28" s="161" t="s">
        <v>93</v>
      </c>
      <c r="O28" s="161" t="s">
        <v>1464</v>
      </c>
      <c r="P28" s="161" t="s">
        <v>569</v>
      </c>
      <c r="Q28" s="161" t="s">
        <v>1489</v>
      </c>
      <c r="R28" s="161" t="s">
        <v>1490</v>
      </c>
      <c r="S28" s="161" t="s">
        <v>1467</v>
      </c>
      <c r="T28" s="173"/>
      <c r="U28" s="183"/>
      <c r="V28" s="183"/>
      <c r="W28" s="183"/>
      <c r="X28" s="183"/>
      <c r="Y28" s="183"/>
      <c r="Z28" s="183"/>
      <c r="AA28" s="185"/>
      <c r="AB28" s="185"/>
      <c r="AC28" s="185"/>
      <c r="AD28" s="185"/>
      <c r="AE28" s="185"/>
      <c r="AF28" s="186"/>
      <c r="AG28" s="186"/>
      <c r="AH28" s="186"/>
      <c r="AI28" s="186"/>
    </row>
    <row r="29" spans="2:35" s="177" customFormat="1" x14ac:dyDescent="0.25">
      <c r="B29" s="161" t="s">
        <v>1499</v>
      </c>
      <c r="C29" s="162" t="s">
        <v>1500</v>
      </c>
      <c r="D29" s="162" t="s">
        <v>1501</v>
      </c>
      <c r="E29" s="161"/>
      <c r="F29" s="162"/>
      <c r="G29" s="161">
        <v>0.2</v>
      </c>
      <c r="H29" s="161" t="s">
        <v>771</v>
      </c>
      <c r="I29" s="161" t="s">
        <v>1502</v>
      </c>
      <c r="J29" s="161" t="s">
        <v>569</v>
      </c>
      <c r="K29" s="161"/>
      <c r="L29" s="161" t="s">
        <v>172</v>
      </c>
      <c r="M29" s="161">
        <v>10</v>
      </c>
      <c r="N29" s="161" t="s">
        <v>93</v>
      </c>
      <c r="O29" s="161" t="s">
        <v>1503</v>
      </c>
      <c r="P29" s="161" t="s">
        <v>569</v>
      </c>
      <c r="Q29" s="161" t="s">
        <v>1489</v>
      </c>
      <c r="R29" s="161" t="s">
        <v>1466</v>
      </c>
      <c r="S29" s="161" t="s">
        <v>1467</v>
      </c>
      <c r="T29" s="183"/>
      <c r="U29" s="183"/>
      <c r="V29" s="183"/>
      <c r="W29" s="183"/>
      <c r="X29" s="183"/>
      <c r="Y29" s="183"/>
      <c r="Z29" s="183"/>
      <c r="AA29" s="187"/>
      <c r="AB29" s="185"/>
      <c r="AC29" s="185"/>
      <c r="AD29" s="185"/>
      <c r="AE29" s="187"/>
      <c r="AF29" s="187"/>
      <c r="AG29" s="187"/>
      <c r="AH29" s="186"/>
      <c r="AI29" s="186"/>
    </row>
    <row r="30" spans="2:35" s="177" customFormat="1" ht="22.5" x14ac:dyDescent="0.25">
      <c r="B30" s="161" t="s">
        <v>1504</v>
      </c>
      <c r="C30" s="162" t="s">
        <v>1505</v>
      </c>
      <c r="D30" s="162" t="s">
        <v>1506</v>
      </c>
      <c r="E30" s="161"/>
      <c r="F30" s="162"/>
      <c r="G30" s="161">
        <v>0.25</v>
      </c>
      <c r="H30" s="161" t="s">
        <v>1507</v>
      </c>
      <c r="I30" s="161" t="s">
        <v>1464</v>
      </c>
      <c r="J30" s="161" t="s">
        <v>569</v>
      </c>
      <c r="K30" s="161"/>
      <c r="L30" s="161" t="s">
        <v>172</v>
      </c>
      <c r="M30" s="161">
        <v>15</v>
      </c>
      <c r="N30" s="161" t="s">
        <v>93</v>
      </c>
      <c r="O30" s="161" t="s">
        <v>1464</v>
      </c>
      <c r="P30" s="161" t="s">
        <v>569</v>
      </c>
      <c r="Q30" s="161" t="s">
        <v>1489</v>
      </c>
      <c r="R30" s="161" t="s">
        <v>1490</v>
      </c>
      <c r="S30" s="161" t="s">
        <v>1467</v>
      </c>
      <c r="T30" s="173"/>
      <c r="U30" s="175"/>
      <c r="V30" s="175"/>
      <c r="W30" s="173"/>
      <c r="X30" s="183"/>
      <c r="Y30" s="183"/>
      <c r="Z30" s="183"/>
      <c r="AA30" s="185"/>
      <c r="AB30" s="185"/>
      <c r="AC30" s="185"/>
      <c r="AD30" s="185"/>
      <c r="AE30" s="185"/>
      <c r="AF30" s="186"/>
      <c r="AG30" s="186"/>
      <c r="AH30" s="186"/>
      <c r="AI30" s="186"/>
    </row>
    <row r="31" spans="2:35" s="181" customFormat="1" x14ac:dyDescent="0.25">
      <c r="B31" s="161" t="s">
        <v>1544</v>
      </c>
      <c r="C31" s="162" t="s">
        <v>1545</v>
      </c>
      <c r="D31" s="162"/>
      <c r="E31" s="161"/>
      <c r="F31" s="162"/>
      <c r="G31" s="161">
        <v>0.1</v>
      </c>
      <c r="H31" s="161">
        <v>2015</v>
      </c>
      <c r="I31" s="161"/>
      <c r="J31" s="161"/>
      <c r="K31" s="161"/>
      <c r="L31" s="161" t="s">
        <v>172</v>
      </c>
      <c r="M31" s="161">
        <v>3</v>
      </c>
      <c r="N31" s="161" t="s">
        <v>93</v>
      </c>
      <c r="O31" s="161" t="s">
        <v>1546</v>
      </c>
      <c r="P31" s="161" t="s">
        <v>569</v>
      </c>
      <c r="Q31" s="161" t="s">
        <v>1465</v>
      </c>
      <c r="R31" s="161"/>
      <c r="S31" s="161" t="s">
        <v>1547</v>
      </c>
      <c r="T31" s="138"/>
      <c r="U31" s="138"/>
      <c r="V31" s="138"/>
      <c r="W31" s="183"/>
      <c r="X31" s="183"/>
      <c r="Y31" s="183"/>
      <c r="Z31" s="183"/>
      <c r="AA31" s="185"/>
      <c r="AB31" s="185"/>
      <c r="AC31" s="185"/>
      <c r="AD31" s="186"/>
      <c r="AE31" s="186"/>
      <c r="AF31" s="186"/>
      <c r="AG31" s="186"/>
      <c r="AH31" s="186"/>
      <c r="AI31" s="186"/>
    </row>
    <row r="32" spans="2:35" s="177" customFormat="1" ht="22.5" x14ac:dyDescent="0.25">
      <c r="B32" s="152" t="s">
        <v>1548</v>
      </c>
      <c r="C32" s="154" t="s">
        <v>1549</v>
      </c>
      <c r="D32" s="159" t="s">
        <v>1550</v>
      </c>
      <c r="E32" s="152"/>
      <c r="F32" s="152"/>
      <c r="G32" s="152"/>
      <c r="H32" s="152"/>
      <c r="I32" s="152"/>
      <c r="J32" s="152"/>
      <c r="K32" s="152"/>
      <c r="L32" s="152"/>
      <c r="M32" s="152"/>
      <c r="N32" s="152" t="s">
        <v>93</v>
      </c>
      <c r="O32" s="152" t="s">
        <v>1551</v>
      </c>
      <c r="P32" s="152"/>
      <c r="Q32" s="152"/>
      <c r="R32" s="152"/>
      <c r="S32" s="152"/>
      <c r="T32" s="175"/>
      <c r="U32" s="175"/>
      <c r="V32" s="175"/>
      <c r="W32" s="175"/>
      <c r="X32" s="175"/>
      <c r="Y32" s="175"/>
      <c r="Z32" s="175"/>
      <c r="AA32" s="187"/>
      <c r="AB32" s="187"/>
      <c r="AC32" s="187"/>
      <c r="AD32" s="187"/>
      <c r="AE32" s="185"/>
      <c r="AF32" s="187"/>
      <c r="AG32" s="187"/>
      <c r="AH32" s="187"/>
      <c r="AI32" s="187"/>
    </row>
    <row r="33" spans="2:35" s="177" customFormat="1" x14ac:dyDescent="0.25">
      <c r="B33" s="87" t="s">
        <v>1534</v>
      </c>
      <c r="C33" s="88" t="s">
        <v>1535</v>
      </c>
      <c r="D33" s="94"/>
      <c r="E33" s="93"/>
      <c r="F33" s="88" t="s">
        <v>1536</v>
      </c>
      <c r="G33" s="152">
        <v>0.7</v>
      </c>
      <c r="H33" s="87" t="s">
        <v>857</v>
      </c>
      <c r="I33" s="87" t="s">
        <v>203</v>
      </c>
      <c r="J33" s="87" t="s">
        <v>203</v>
      </c>
      <c r="K33" s="87"/>
      <c r="L33" s="87" t="s">
        <v>1537</v>
      </c>
      <c r="M33" s="87">
        <v>11.3</v>
      </c>
      <c r="N33" s="87" t="s">
        <v>857</v>
      </c>
      <c r="O33" s="87" t="s">
        <v>1538</v>
      </c>
      <c r="P33" s="87" t="s">
        <v>1539</v>
      </c>
      <c r="Q33" s="87" t="s">
        <v>1465</v>
      </c>
      <c r="R33" s="87"/>
      <c r="S33" s="87" t="s">
        <v>1540</v>
      </c>
      <c r="T33" s="173"/>
      <c r="U33" s="173"/>
      <c r="V33" s="173"/>
      <c r="W33" s="173"/>
      <c r="X33" s="173"/>
      <c r="Y33" s="137"/>
      <c r="Z33" s="137"/>
      <c r="AA33" s="143"/>
      <c r="AB33" s="185"/>
      <c r="AC33" s="185"/>
      <c r="AD33" s="185"/>
      <c r="AE33" s="185"/>
      <c r="AF33" s="185"/>
      <c r="AG33" s="143"/>
      <c r="AH33" s="143"/>
      <c r="AI33" s="143"/>
    </row>
    <row r="34" spans="2:35" s="177" customFormat="1" x14ac:dyDescent="0.25">
      <c r="B34" s="161" t="s">
        <v>1468</v>
      </c>
      <c r="C34" s="162" t="s">
        <v>1469</v>
      </c>
      <c r="D34" s="162" t="s">
        <v>1463</v>
      </c>
      <c r="E34" s="161" t="s">
        <v>1697</v>
      </c>
      <c r="F34" s="162"/>
      <c r="G34" s="161">
        <v>0.5</v>
      </c>
      <c r="H34" s="161">
        <v>2020</v>
      </c>
      <c r="I34" s="161" t="s">
        <v>1464</v>
      </c>
      <c r="J34" s="161" t="s">
        <v>569</v>
      </c>
      <c r="K34" s="161"/>
      <c r="L34" s="161" t="s">
        <v>172</v>
      </c>
      <c r="M34" s="161" t="s">
        <v>1470</v>
      </c>
      <c r="N34" s="161" t="s">
        <v>950</v>
      </c>
      <c r="O34" s="161" t="s">
        <v>1464</v>
      </c>
      <c r="P34" s="161" t="s">
        <v>569</v>
      </c>
      <c r="Q34" s="161" t="s">
        <v>1465</v>
      </c>
      <c r="R34" s="161" t="s">
        <v>1466</v>
      </c>
      <c r="S34" s="161" t="s">
        <v>1467</v>
      </c>
      <c r="T34" s="183"/>
      <c r="U34" s="183"/>
      <c r="V34" s="183"/>
      <c r="W34" s="183"/>
      <c r="X34" s="173"/>
      <c r="Y34" s="183"/>
      <c r="Z34" s="183"/>
      <c r="AA34" s="187"/>
      <c r="AB34" s="185"/>
      <c r="AC34" s="187"/>
      <c r="AD34" s="187"/>
      <c r="AE34" s="185"/>
      <c r="AF34" s="185"/>
      <c r="AG34" s="185"/>
      <c r="AH34" s="147"/>
      <c r="AI34" s="186"/>
    </row>
    <row r="35" spans="2:35" s="177" customFormat="1" x14ac:dyDescent="0.25">
      <c r="B35" s="161" t="s">
        <v>1491</v>
      </c>
      <c r="C35" s="162" t="s">
        <v>1492</v>
      </c>
      <c r="D35" s="162" t="s">
        <v>1493</v>
      </c>
      <c r="E35" s="161"/>
      <c r="F35" s="162"/>
      <c r="G35" s="161">
        <v>0.85</v>
      </c>
      <c r="H35" s="161"/>
      <c r="I35" s="161" t="s">
        <v>1464</v>
      </c>
      <c r="J35" s="161" t="s">
        <v>569</v>
      </c>
      <c r="K35" s="161"/>
      <c r="L35" s="161" t="s">
        <v>1494</v>
      </c>
      <c r="M35" s="161">
        <v>25</v>
      </c>
      <c r="N35" s="161" t="s">
        <v>950</v>
      </c>
      <c r="O35" s="161" t="s">
        <v>1464</v>
      </c>
      <c r="P35" s="161" t="s">
        <v>569</v>
      </c>
      <c r="Q35" s="161" t="s">
        <v>1489</v>
      </c>
      <c r="R35" s="161" t="s">
        <v>1466</v>
      </c>
      <c r="S35" s="161" t="s">
        <v>1467</v>
      </c>
      <c r="T35" s="173"/>
      <c r="U35" s="175"/>
      <c r="V35" s="175"/>
      <c r="W35" s="173"/>
      <c r="X35" s="183"/>
      <c r="Y35" s="183"/>
      <c r="Z35" s="183"/>
      <c r="AA35" s="185"/>
      <c r="AB35" s="185"/>
      <c r="AC35" s="185"/>
      <c r="AD35" s="185"/>
      <c r="AE35" s="185"/>
      <c r="AF35" s="185"/>
      <c r="AG35" s="185"/>
      <c r="AH35" s="147"/>
      <c r="AI35" s="186"/>
    </row>
    <row r="36" spans="2:35" s="177" customFormat="1" x14ac:dyDescent="0.25">
      <c r="B36" s="161" t="s">
        <v>1495</v>
      </c>
      <c r="C36" s="162" t="s">
        <v>1492</v>
      </c>
      <c r="D36" s="162" t="s">
        <v>1496</v>
      </c>
      <c r="E36" s="161"/>
      <c r="F36" s="162"/>
      <c r="G36" s="161" t="s">
        <v>1497</v>
      </c>
      <c r="H36" s="161" t="s">
        <v>771</v>
      </c>
      <c r="I36" s="161" t="s">
        <v>1498</v>
      </c>
      <c r="J36" s="161" t="s">
        <v>569</v>
      </c>
      <c r="K36" s="161"/>
      <c r="L36" s="161" t="s">
        <v>172</v>
      </c>
      <c r="M36" s="161">
        <v>15</v>
      </c>
      <c r="N36" s="161" t="s">
        <v>968</v>
      </c>
      <c r="O36" s="161" t="s">
        <v>1498</v>
      </c>
      <c r="P36" s="161" t="s">
        <v>569</v>
      </c>
      <c r="Q36" s="161" t="s">
        <v>1489</v>
      </c>
      <c r="R36" s="161" t="s">
        <v>1466</v>
      </c>
      <c r="S36" s="161" t="s">
        <v>1467</v>
      </c>
      <c r="T36" s="183"/>
      <c r="U36" s="183"/>
      <c r="V36" s="183"/>
      <c r="W36" s="183"/>
      <c r="X36" s="183"/>
      <c r="Y36" s="183"/>
      <c r="Z36" s="183"/>
      <c r="AA36" s="186"/>
      <c r="AB36" s="186"/>
      <c r="AC36" s="186"/>
      <c r="AD36" s="186"/>
      <c r="AE36" s="186"/>
      <c r="AF36" s="186"/>
      <c r="AG36" s="186"/>
      <c r="AH36" s="147"/>
      <c r="AI36" s="186"/>
    </row>
    <row r="37" spans="2:35" s="177" customFormat="1" ht="22.5" x14ac:dyDescent="0.25">
      <c r="B37" s="161" t="s">
        <v>1508</v>
      </c>
      <c r="C37" s="162" t="s">
        <v>1509</v>
      </c>
      <c r="D37" s="162" t="s">
        <v>1510</v>
      </c>
      <c r="E37" s="161"/>
      <c r="F37" s="162"/>
      <c r="G37" s="161" t="s">
        <v>1511</v>
      </c>
      <c r="H37" s="161" t="s">
        <v>389</v>
      </c>
      <c r="I37" s="161" t="s">
        <v>1464</v>
      </c>
      <c r="J37" s="161" t="s">
        <v>569</v>
      </c>
      <c r="K37" s="161"/>
      <c r="L37" s="161" t="s">
        <v>172</v>
      </c>
      <c r="M37" s="161">
        <v>35</v>
      </c>
      <c r="N37" s="161" t="s">
        <v>968</v>
      </c>
      <c r="O37" s="161" t="s">
        <v>1464</v>
      </c>
      <c r="P37" s="161" t="s">
        <v>569</v>
      </c>
      <c r="Q37" s="161" t="s">
        <v>1512</v>
      </c>
      <c r="R37" s="161" t="s">
        <v>1466</v>
      </c>
      <c r="S37" s="161" t="s">
        <v>1467</v>
      </c>
      <c r="T37" s="173"/>
      <c r="U37" s="173"/>
      <c r="V37" s="173"/>
      <c r="W37" s="173"/>
      <c r="X37" s="173"/>
      <c r="Y37" s="173"/>
      <c r="Z37" s="173"/>
      <c r="AA37" s="185"/>
      <c r="AB37" s="185"/>
      <c r="AC37" s="185"/>
      <c r="AD37" s="185"/>
      <c r="AE37" s="185"/>
      <c r="AF37" s="185"/>
      <c r="AG37" s="185"/>
      <c r="AH37" s="147"/>
      <c r="AI37" s="186"/>
    </row>
    <row r="38" spans="2:35" s="177" customFormat="1" x14ac:dyDescent="0.25">
      <c r="B38" s="161" t="s">
        <v>1513</v>
      </c>
      <c r="C38" s="162" t="s">
        <v>1514</v>
      </c>
      <c r="D38" s="162" t="s">
        <v>1515</v>
      </c>
      <c r="E38" s="161"/>
      <c r="F38" s="162"/>
      <c r="G38" s="161" t="s">
        <v>1516</v>
      </c>
      <c r="H38" s="161" t="s">
        <v>389</v>
      </c>
      <c r="I38" s="161" t="s">
        <v>569</v>
      </c>
      <c r="J38" s="161" t="s">
        <v>569</v>
      </c>
      <c r="K38" s="161"/>
      <c r="L38" s="161" t="s">
        <v>172</v>
      </c>
      <c r="M38" s="161">
        <v>60</v>
      </c>
      <c r="N38" s="161" t="s">
        <v>968</v>
      </c>
      <c r="O38" s="161" t="s">
        <v>569</v>
      </c>
      <c r="P38" s="161" t="s">
        <v>569</v>
      </c>
      <c r="Q38" s="161" t="s">
        <v>1465</v>
      </c>
      <c r="R38" s="161" t="s">
        <v>1466</v>
      </c>
      <c r="S38" s="161" t="s">
        <v>1467</v>
      </c>
      <c r="T38" s="173"/>
      <c r="U38" s="173"/>
      <c r="V38" s="173"/>
      <c r="W38" s="173"/>
      <c r="X38" s="173"/>
      <c r="Y38" s="173"/>
      <c r="Z38" s="173"/>
      <c r="AA38" s="185"/>
      <c r="AB38" s="185"/>
      <c r="AC38" s="185"/>
      <c r="AD38" s="185"/>
      <c r="AE38" s="185"/>
      <c r="AF38" s="185"/>
      <c r="AG38" s="185"/>
      <c r="AH38" s="147"/>
      <c r="AI38" s="186"/>
    </row>
    <row r="39" spans="2:35" s="177" customFormat="1" x14ac:dyDescent="0.25">
      <c r="B39" s="161" t="s">
        <v>1517</v>
      </c>
      <c r="C39" s="162" t="s">
        <v>1514</v>
      </c>
      <c r="D39" s="162" t="s">
        <v>1518</v>
      </c>
      <c r="E39" s="161"/>
      <c r="F39" s="162"/>
      <c r="G39" s="161" t="s">
        <v>1698</v>
      </c>
      <c r="H39" s="161" t="s">
        <v>389</v>
      </c>
      <c r="I39" s="161" t="s">
        <v>569</v>
      </c>
      <c r="J39" s="161" t="s">
        <v>569</v>
      </c>
      <c r="K39" s="161"/>
      <c r="L39" s="161" t="s">
        <v>172</v>
      </c>
      <c r="M39" s="161" t="s">
        <v>1519</v>
      </c>
      <c r="N39" s="161" t="s">
        <v>968</v>
      </c>
      <c r="O39" s="161" t="s">
        <v>569</v>
      </c>
      <c r="P39" s="161" t="s">
        <v>569</v>
      </c>
      <c r="Q39" s="161" t="s">
        <v>1465</v>
      </c>
      <c r="R39" s="161" t="s">
        <v>1466</v>
      </c>
      <c r="S39" s="161" t="s">
        <v>1467</v>
      </c>
      <c r="T39" s="173"/>
      <c r="U39" s="173"/>
      <c r="V39" s="173"/>
      <c r="W39" s="173"/>
      <c r="X39" s="173"/>
      <c r="Y39" s="173"/>
      <c r="Z39" s="173"/>
      <c r="AA39" s="185"/>
      <c r="AB39" s="185"/>
      <c r="AC39" s="185"/>
      <c r="AD39" s="185"/>
      <c r="AE39" s="185"/>
      <c r="AF39" s="185"/>
      <c r="AG39" s="185"/>
      <c r="AH39" s="147"/>
      <c r="AI39" s="186"/>
    </row>
    <row r="40" spans="2:35" x14ac:dyDescent="0.25">
      <c r="B40" s="161" t="s">
        <v>1520</v>
      </c>
      <c r="C40" s="162" t="s">
        <v>1521</v>
      </c>
      <c r="D40" s="162" t="s">
        <v>1522</v>
      </c>
      <c r="E40" s="161"/>
      <c r="F40" s="162"/>
      <c r="G40" s="161" t="s">
        <v>1523</v>
      </c>
      <c r="H40" s="161" t="s">
        <v>1524</v>
      </c>
      <c r="I40" s="161" t="s">
        <v>569</v>
      </c>
      <c r="J40" s="161" t="s">
        <v>569</v>
      </c>
      <c r="K40" s="161"/>
      <c r="L40" s="161" t="s">
        <v>172</v>
      </c>
      <c r="M40" s="161" t="s">
        <v>1525</v>
      </c>
      <c r="N40" s="161" t="s">
        <v>968</v>
      </c>
      <c r="O40" s="161" t="s">
        <v>569</v>
      </c>
      <c r="P40" s="161" t="s">
        <v>569</v>
      </c>
      <c r="Q40" s="161" t="s">
        <v>1465</v>
      </c>
      <c r="R40" s="161" t="s">
        <v>1466</v>
      </c>
      <c r="S40" s="161" t="s">
        <v>1467</v>
      </c>
      <c r="T40" s="173"/>
      <c r="U40" s="175"/>
      <c r="V40" s="173"/>
      <c r="W40" s="175"/>
      <c r="X40" s="175"/>
      <c r="Y40" s="173"/>
      <c r="Z40" s="183"/>
      <c r="AA40" s="187"/>
      <c r="AB40" s="187"/>
      <c r="AC40" s="185"/>
      <c r="AD40" s="185"/>
      <c r="AE40" s="188"/>
      <c r="AF40" s="186"/>
      <c r="AG40" s="186"/>
      <c r="AH40" s="147"/>
      <c r="AI40" s="186"/>
    </row>
    <row r="41" spans="2:35" x14ac:dyDescent="0.25">
      <c r="B41" s="161" t="s">
        <v>1476</v>
      </c>
      <c r="C41" s="162" t="s">
        <v>1477</v>
      </c>
      <c r="D41" s="162" t="s">
        <v>1478</v>
      </c>
      <c r="E41" s="161"/>
      <c r="F41" s="162"/>
      <c r="G41" s="161" t="s">
        <v>1479</v>
      </c>
      <c r="H41" s="161"/>
      <c r="I41" s="161" t="s">
        <v>569</v>
      </c>
      <c r="J41" s="161" t="s">
        <v>569</v>
      </c>
      <c r="K41" s="161"/>
      <c r="L41" s="161" t="s">
        <v>172</v>
      </c>
      <c r="M41" s="161">
        <v>10</v>
      </c>
      <c r="N41" s="161" t="s">
        <v>1480</v>
      </c>
      <c r="O41" s="161" t="s">
        <v>1464</v>
      </c>
      <c r="P41" s="161" t="s">
        <v>569</v>
      </c>
      <c r="Q41" s="161" t="s">
        <v>1465</v>
      </c>
      <c r="R41" s="161" t="s">
        <v>1466</v>
      </c>
      <c r="S41" s="161" t="s">
        <v>1467</v>
      </c>
      <c r="T41" s="183"/>
      <c r="U41" s="183"/>
      <c r="V41" s="183"/>
      <c r="W41" s="183"/>
      <c r="X41" s="183"/>
      <c r="Y41" s="183"/>
      <c r="Z41" s="183"/>
      <c r="AA41" s="186"/>
      <c r="AB41" s="186"/>
      <c r="AC41" s="186"/>
      <c r="AD41" s="186"/>
      <c r="AE41" s="186"/>
      <c r="AF41" s="186"/>
      <c r="AG41" s="186"/>
      <c r="AH41" s="147"/>
      <c r="AI41" s="186"/>
    </row>
    <row r="42" spans="2:35" ht="33.75" x14ac:dyDescent="0.25">
      <c r="B42" s="161" t="s">
        <v>1471</v>
      </c>
      <c r="C42" s="162" t="s">
        <v>1472</v>
      </c>
      <c r="D42" s="162" t="s">
        <v>1473</v>
      </c>
      <c r="E42" s="161"/>
      <c r="F42" s="162"/>
      <c r="G42" s="161" t="s">
        <v>1474</v>
      </c>
      <c r="H42" s="161">
        <v>2016</v>
      </c>
      <c r="I42" s="161" t="s">
        <v>1464</v>
      </c>
      <c r="J42" s="161" t="s">
        <v>569</v>
      </c>
      <c r="K42" s="161"/>
      <c r="L42" s="161" t="s">
        <v>172</v>
      </c>
      <c r="M42" s="161">
        <v>200</v>
      </c>
      <c r="N42" s="161" t="s">
        <v>1475</v>
      </c>
      <c r="O42" s="161" t="s">
        <v>1464</v>
      </c>
      <c r="P42" s="161" t="s">
        <v>569</v>
      </c>
      <c r="Q42" s="161" t="s">
        <v>1465</v>
      </c>
      <c r="R42" s="161" t="s">
        <v>1466</v>
      </c>
      <c r="S42" s="161" t="s">
        <v>1467</v>
      </c>
      <c r="T42" s="173"/>
      <c r="U42" s="183"/>
      <c r="V42" s="183"/>
      <c r="W42" s="183"/>
      <c r="X42" s="183"/>
      <c r="Y42" s="183"/>
      <c r="Z42" s="183"/>
      <c r="AA42" s="186"/>
      <c r="AB42" s="186"/>
      <c r="AC42" s="186"/>
      <c r="AD42" s="186"/>
      <c r="AE42" s="186"/>
      <c r="AF42" s="186"/>
      <c r="AG42" s="186"/>
      <c r="AH42" s="147"/>
      <c r="AI42" s="147"/>
    </row>
    <row r="43" spans="2:35" x14ac:dyDescent="0.25">
      <c r="B43" s="152" t="s">
        <v>1614</v>
      </c>
      <c r="C43" s="154" t="s">
        <v>1615</v>
      </c>
      <c r="D43" s="154" t="s">
        <v>1616</v>
      </c>
      <c r="E43" s="152"/>
      <c r="F43" s="154"/>
      <c r="G43" s="179"/>
      <c r="H43" s="152"/>
      <c r="I43" s="152"/>
      <c r="J43" s="152"/>
      <c r="K43" s="152"/>
      <c r="L43" s="152" t="s">
        <v>1617</v>
      </c>
      <c r="M43" s="179" t="s">
        <v>1618</v>
      </c>
      <c r="N43" s="152" t="s">
        <v>1619</v>
      </c>
      <c r="O43" s="152" t="s">
        <v>1586</v>
      </c>
      <c r="P43" s="152" t="s">
        <v>1586</v>
      </c>
      <c r="Q43" s="152"/>
      <c r="R43" s="152"/>
      <c r="S43" s="152"/>
      <c r="T43" s="183"/>
      <c r="U43" s="183"/>
      <c r="V43" s="183"/>
      <c r="W43" s="183"/>
      <c r="X43" s="183"/>
      <c r="Y43" s="183"/>
      <c r="Z43" s="183"/>
      <c r="AA43" s="185"/>
      <c r="AB43" s="185"/>
      <c r="AC43" s="185"/>
      <c r="AD43" s="185"/>
      <c r="AE43" s="185"/>
      <c r="AF43" s="185"/>
      <c r="AG43" s="185"/>
      <c r="AH43" s="186"/>
      <c r="AI43" s="186"/>
    </row>
    <row r="44" spans="2:35" x14ac:dyDescent="0.25">
      <c r="B44" s="87" t="s">
        <v>1541</v>
      </c>
      <c r="C44" s="88" t="s">
        <v>1542</v>
      </c>
      <c r="D44" s="94"/>
      <c r="E44" s="93"/>
      <c r="F44" s="88"/>
      <c r="G44" s="87"/>
      <c r="H44" s="87"/>
      <c r="I44" s="87"/>
      <c r="J44" s="87"/>
      <c r="K44" s="87"/>
      <c r="L44" s="87"/>
      <c r="M44" s="87"/>
      <c r="N44" s="87" t="s">
        <v>113</v>
      </c>
      <c r="O44" s="87" t="s">
        <v>1543</v>
      </c>
      <c r="P44" s="87" t="s">
        <v>1539</v>
      </c>
      <c r="Q44" s="87" t="s">
        <v>1465</v>
      </c>
      <c r="R44" s="87"/>
      <c r="S44" s="87"/>
      <c r="T44" s="137"/>
      <c r="U44" s="137"/>
      <c r="V44" s="137"/>
      <c r="W44" s="137"/>
      <c r="X44" s="137"/>
      <c r="Y44" s="137"/>
      <c r="Z44" s="137"/>
      <c r="AA44" s="143"/>
      <c r="AB44" s="143"/>
      <c r="AC44" s="143"/>
      <c r="AD44" s="143"/>
      <c r="AE44" s="143"/>
      <c r="AF44" s="143"/>
      <c r="AG44" s="143"/>
      <c r="AH44" s="147"/>
      <c r="AI44" s="143"/>
    </row>
    <row r="45" spans="2:35" s="177" customFormat="1" ht="22.5" x14ac:dyDescent="0.25">
      <c r="B45" s="152" t="s">
        <v>1552</v>
      </c>
      <c r="C45" s="154" t="s">
        <v>1553</v>
      </c>
      <c r="D45" s="154" t="s">
        <v>1554</v>
      </c>
      <c r="E45" s="152"/>
      <c r="F45" s="154"/>
      <c r="G45" s="152">
        <v>0.3</v>
      </c>
      <c r="H45" s="152" t="s">
        <v>93</v>
      </c>
      <c r="I45" s="152"/>
      <c r="J45" s="152"/>
      <c r="K45" s="152"/>
      <c r="L45" s="152"/>
      <c r="M45" s="152">
        <v>0.5</v>
      </c>
      <c r="N45" s="152" t="s">
        <v>113</v>
      </c>
      <c r="O45" s="152" t="s">
        <v>1555</v>
      </c>
      <c r="P45" s="152" t="s">
        <v>1556</v>
      </c>
      <c r="Q45" s="152"/>
      <c r="R45" s="152"/>
      <c r="S45" s="152"/>
      <c r="T45" s="175"/>
      <c r="U45" s="173"/>
      <c r="V45" s="173"/>
      <c r="W45" s="173"/>
      <c r="X45" s="175"/>
      <c r="Y45" s="175"/>
      <c r="Z45" s="183"/>
      <c r="AA45" s="187"/>
      <c r="AB45" s="188"/>
      <c r="AC45" s="188"/>
      <c r="AD45" s="188"/>
      <c r="AE45" s="188"/>
      <c r="AF45" s="185"/>
      <c r="AG45" s="185"/>
      <c r="AH45" s="186"/>
      <c r="AI45" s="186"/>
    </row>
    <row r="46" spans="2:35" s="177" customFormat="1" x14ac:dyDescent="0.25">
      <c r="B46" s="152" t="s">
        <v>1557</v>
      </c>
      <c r="C46" s="154" t="s">
        <v>1558</v>
      </c>
      <c r="D46" s="154" t="s">
        <v>1559</v>
      </c>
      <c r="E46" s="152"/>
      <c r="F46" s="154"/>
      <c r="G46" s="152">
        <v>0.3</v>
      </c>
      <c r="H46" s="152" t="s">
        <v>1560</v>
      </c>
      <c r="I46" s="152"/>
      <c r="J46" s="152"/>
      <c r="K46" s="152"/>
      <c r="L46" s="152"/>
      <c r="M46" s="152">
        <v>15</v>
      </c>
      <c r="N46" s="152" t="s">
        <v>113</v>
      </c>
      <c r="O46" s="152" t="s">
        <v>1561</v>
      </c>
      <c r="P46" s="152" t="s">
        <v>1562</v>
      </c>
      <c r="Q46" s="152"/>
      <c r="R46" s="152"/>
      <c r="S46" s="152"/>
      <c r="T46" s="175"/>
      <c r="U46" s="175"/>
      <c r="V46" s="175"/>
      <c r="W46" s="173"/>
      <c r="X46" s="173"/>
      <c r="Y46" s="175"/>
      <c r="Z46" s="175"/>
      <c r="AA46" s="187"/>
      <c r="AB46" s="188"/>
      <c r="AC46" s="188"/>
      <c r="AD46" s="188"/>
      <c r="AE46" s="188"/>
      <c r="AF46" s="185"/>
      <c r="AG46" s="185"/>
      <c r="AH46" s="186"/>
      <c r="AI46" s="186"/>
    </row>
    <row r="47" spans="2:35" x14ac:dyDescent="0.25">
      <c r="B47" s="152" t="s">
        <v>1563</v>
      </c>
      <c r="C47" s="154" t="s">
        <v>1564</v>
      </c>
      <c r="D47" s="154" t="s">
        <v>1559</v>
      </c>
      <c r="E47" s="152"/>
      <c r="F47" s="154"/>
      <c r="G47" s="152">
        <v>0.4</v>
      </c>
      <c r="H47" s="152" t="s">
        <v>93</v>
      </c>
      <c r="I47" s="152"/>
      <c r="J47" s="152"/>
      <c r="K47" s="152"/>
      <c r="L47" s="152"/>
      <c r="M47" s="152">
        <v>20</v>
      </c>
      <c r="N47" s="152" t="s">
        <v>113</v>
      </c>
      <c r="O47" s="152" t="s">
        <v>1561</v>
      </c>
      <c r="P47" s="152" t="s">
        <v>1562</v>
      </c>
      <c r="Q47" s="152"/>
      <c r="R47" s="152"/>
      <c r="S47" s="152"/>
      <c r="T47" s="175"/>
      <c r="U47" s="175"/>
      <c r="V47" s="175"/>
      <c r="W47" s="173"/>
      <c r="X47" s="173"/>
      <c r="Y47" s="173"/>
      <c r="Z47" s="175"/>
      <c r="AA47" s="187"/>
      <c r="AB47" s="188"/>
      <c r="AC47" s="188"/>
      <c r="AD47" s="188"/>
      <c r="AE47" s="188"/>
      <c r="AF47" s="185"/>
      <c r="AG47" s="185"/>
      <c r="AH47" s="186"/>
      <c r="AI47" s="186"/>
    </row>
    <row r="48" spans="2:35" s="177" customFormat="1" x14ac:dyDescent="0.25">
      <c r="B48" s="161" t="s">
        <v>1481</v>
      </c>
      <c r="C48" s="162" t="s">
        <v>1482</v>
      </c>
      <c r="D48" s="162" t="s">
        <v>1483</v>
      </c>
      <c r="E48" s="161"/>
      <c r="F48" s="162"/>
      <c r="G48" s="161">
        <v>1.2</v>
      </c>
      <c r="H48" s="161" t="s">
        <v>384</v>
      </c>
      <c r="I48" s="161" t="s">
        <v>569</v>
      </c>
      <c r="J48" s="161" t="s">
        <v>569</v>
      </c>
      <c r="K48" s="161"/>
      <c r="L48" s="161" t="s">
        <v>172</v>
      </c>
      <c r="M48" s="161">
        <v>280</v>
      </c>
      <c r="N48" s="161" t="s">
        <v>114</v>
      </c>
      <c r="O48" s="161" t="s">
        <v>569</v>
      </c>
      <c r="P48" s="161" t="s">
        <v>569</v>
      </c>
      <c r="Q48" s="161" t="s">
        <v>1465</v>
      </c>
      <c r="R48" s="161" t="s">
        <v>1466</v>
      </c>
      <c r="S48" s="161" t="s">
        <v>1467</v>
      </c>
      <c r="T48" s="183"/>
      <c r="U48" s="183"/>
      <c r="V48" s="183"/>
      <c r="W48" s="183"/>
      <c r="X48" s="183"/>
      <c r="Y48" s="183"/>
      <c r="Z48" s="183"/>
      <c r="AA48" s="186"/>
      <c r="AB48" s="186"/>
      <c r="AC48" s="186"/>
      <c r="AD48" s="186"/>
      <c r="AE48" s="186"/>
      <c r="AF48" s="186"/>
      <c r="AG48" s="186"/>
      <c r="AH48" s="186"/>
      <c r="AI48" s="147"/>
    </row>
    <row r="49" spans="2:35" ht="22.5" x14ac:dyDescent="0.25">
      <c r="B49" s="152" t="s">
        <v>1569</v>
      </c>
      <c r="C49" s="154" t="s">
        <v>1570</v>
      </c>
      <c r="D49" s="154" t="s">
        <v>1571</v>
      </c>
      <c r="E49" s="152" t="s">
        <v>1572</v>
      </c>
      <c r="F49" s="154" t="s">
        <v>1573</v>
      </c>
      <c r="G49" s="152">
        <v>35</v>
      </c>
      <c r="H49" s="152" t="s">
        <v>1574</v>
      </c>
      <c r="I49" s="152" t="s">
        <v>1699</v>
      </c>
      <c r="J49" s="152" t="s">
        <v>1575</v>
      </c>
      <c r="K49" s="152"/>
      <c r="L49" s="152"/>
      <c r="M49" s="152"/>
      <c r="N49" s="152"/>
      <c r="O49" s="152"/>
      <c r="P49" s="152"/>
      <c r="Q49" s="152"/>
      <c r="R49" s="180" t="s">
        <v>1576</v>
      </c>
      <c r="S49" s="152" t="s">
        <v>1577</v>
      </c>
      <c r="T49" s="173"/>
      <c r="U49" s="173"/>
      <c r="V49" s="173"/>
      <c r="W49" s="173"/>
      <c r="X49" s="175"/>
      <c r="Y49" s="175"/>
      <c r="Z49" s="175"/>
      <c r="AA49" s="186"/>
      <c r="AB49" s="186"/>
      <c r="AC49" s="186"/>
      <c r="AD49" s="186"/>
      <c r="AE49" s="186"/>
      <c r="AF49" s="186"/>
      <c r="AG49" s="186"/>
      <c r="AH49" s="186"/>
      <c r="AI49" s="186"/>
    </row>
    <row r="50" spans="2:35" s="177" customFormat="1" ht="22.5" x14ac:dyDescent="0.25">
      <c r="B50" s="152" t="s">
        <v>1578</v>
      </c>
      <c r="C50" s="154" t="s">
        <v>1570</v>
      </c>
      <c r="D50" s="154" t="s">
        <v>1579</v>
      </c>
      <c r="E50" s="152"/>
      <c r="F50" s="154" t="s">
        <v>1062</v>
      </c>
      <c r="G50" s="152">
        <v>2.6</v>
      </c>
      <c r="H50" s="152" t="s">
        <v>771</v>
      </c>
      <c r="I50" s="152" t="s">
        <v>1700</v>
      </c>
      <c r="J50" s="152" t="s">
        <v>1580</v>
      </c>
      <c r="K50" s="152"/>
      <c r="L50" s="152"/>
      <c r="M50" s="152"/>
      <c r="N50" s="152"/>
      <c r="O50" s="152"/>
      <c r="P50" s="152"/>
      <c r="Q50" s="152"/>
      <c r="R50" s="152" t="s">
        <v>1581</v>
      </c>
      <c r="S50" s="152" t="s">
        <v>1577</v>
      </c>
      <c r="T50" s="183"/>
      <c r="U50" s="183"/>
      <c r="V50" s="183"/>
      <c r="W50" s="183"/>
      <c r="X50" s="183"/>
      <c r="Y50" s="183"/>
      <c r="Z50" s="183"/>
      <c r="AA50" s="186"/>
      <c r="AB50" s="186"/>
      <c r="AC50" s="186"/>
      <c r="AD50" s="186"/>
      <c r="AE50" s="186"/>
      <c r="AF50" s="186"/>
      <c r="AG50" s="186"/>
      <c r="AH50" s="186"/>
      <c r="AI50" s="186"/>
    </row>
    <row r="51" spans="2:35" s="177" customFormat="1" ht="22.5" x14ac:dyDescent="0.25">
      <c r="B51" s="87" t="s">
        <v>1625</v>
      </c>
      <c r="C51" s="97" t="s">
        <v>281</v>
      </c>
      <c r="D51" s="159" t="s">
        <v>282</v>
      </c>
      <c r="E51" s="152" t="s">
        <v>1451</v>
      </c>
      <c r="F51" s="97" t="s">
        <v>100</v>
      </c>
      <c r="G51" s="105">
        <v>0</v>
      </c>
      <c r="H51" s="87" t="s">
        <v>96</v>
      </c>
      <c r="I51" s="87" t="s">
        <v>86</v>
      </c>
      <c r="J51" s="87" t="s">
        <v>97</v>
      </c>
      <c r="K51" s="87" t="s">
        <v>109</v>
      </c>
      <c r="L51" s="87"/>
      <c r="M51" s="87"/>
      <c r="N51" s="87"/>
      <c r="O51" s="152" t="s">
        <v>203</v>
      </c>
      <c r="P51" s="87"/>
      <c r="Q51" s="87"/>
      <c r="R51" s="87"/>
      <c r="S51" s="87"/>
      <c r="T51" s="137"/>
      <c r="U51" s="137"/>
      <c r="V51" s="137"/>
      <c r="W51" s="137"/>
      <c r="X51" s="137"/>
      <c r="Y51" s="137"/>
      <c r="Z51" s="137"/>
      <c r="AA51" s="143"/>
      <c r="AB51" s="143"/>
      <c r="AC51" s="143"/>
      <c r="AD51" s="143"/>
      <c r="AE51" s="143"/>
      <c r="AF51" s="143"/>
      <c r="AG51" s="143"/>
      <c r="AH51" s="143"/>
      <c r="AI51" s="143"/>
    </row>
    <row r="52" spans="2:35" s="177" customFormat="1" ht="22.5" x14ac:dyDescent="0.25">
      <c r="B52" s="87" t="s">
        <v>1626</v>
      </c>
      <c r="C52" s="97" t="s">
        <v>119</v>
      </c>
      <c r="D52" s="104" t="s">
        <v>1076</v>
      </c>
      <c r="E52" s="104"/>
      <c r="F52" s="97"/>
      <c r="G52" s="105"/>
      <c r="H52" s="87"/>
      <c r="I52" s="87"/>
      <c r="J52" s="87"/>
      <c r="K52" s="87" t="s">
        <v>118</v>
      </c>
      <c r="L52" s="87"/>
      <c r="M52" s="87"/>
      <c r="N52" s="87"/>
      <c r="O52" s="152" t="s">
        <v>203</v>
      </c>
      <c r="P52" s="87"/>
      <c r="Q52" s="87"/>
      <c r="R52" s="87"/>
      <c r="S52" s="87"/>
      <c r="T52" s="137"/>
      <c r="U52" s="137"/>
      <c r="V52" s="137"/>
      <c r="W52" s="137"/>
      <c r="X52" s="137"/>
      <c r="Y52" s="137"/>
      <c r="Z52" s="137"/>
      <c r="AA52" s="143"/>
      <c r="AB52" s="143"/>
      <c r="AC52" s="143"/>
      <c r="AD52" s="143"/>
      <c r="AE52" s="143"/>
      <c r="AF52" s="143"/>
      <c r="AG52" s="143"/>
      <c r="AH52" s="143"/>
      <c r="AI52" s="143"/>
    </row>
  </sheetData>
  <pageMargins left="0.23622047244094491" right="0.23622047244094491" top="0.59055118110236227" bottom="0.62992125984251968" header="0.31496062992125984" footer="0.31496062992125984"/>
  <pageSetup paperSize="8" scale="80" fitToHeight="0" orientation="landscape" r:id="rId1"/>
  <headerFooter>
    <oddHeader>&amp;C&amp;"Arial,Krepko"&amp;15Priloga 9 - Dinamika vodni promet</oddHeader>
    <oddFooter>&amp;C&amp;"Arial,Navadno"&amp;P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5</vt:i4>
      </vt:variant>
      <vt:variant>
        <vt:lpstr>Imenovani obsegi</vt:lpstr>
      </vt:variant>
      <vt:variant>
        <vt:i4>9</vt:i4>
      </vt:variant>
    </vt:vector>
  </HeadingPairs>
  <TitlesOfParts>
    <vt:vector size="14" baseType="lpstr">
      <vt:lpstr>Cestni promet</vt:lpstr>
      <vt:lpstr>Železniški promet</vt:lpstr>
      <vt:lpstr>Trajnostna mobilnost</vt:lpstr>
      <vt:lpstr>Zračni promet</vt:lpstr>
      <vt:lpstr>Vodni promet</vt:lpstr>
      <vt:lpstr>'Cestni promet'!Področje_tiskanja</vt:lpstr>
      <vt:lpstr>'Trajnostna mobilnost'!Področje_tiskanja</vt:lpstr>
      <vt:lpstr>'Vodni promet'!Področje_tiskanja</vt:lpstr>
      <vt:lpstr>'Zračni promet'!Področje_tiskanja</vt:lpstr>
      <vt:lpstr>'Železniški promet'!Področje_tiskanja</vt:lpstr>
      <vt:lpstr>'Cestni promet'!Tiskanje_naslovov</vt:lpstr>
      <vt:lpstr>'Trajnostna mobilnost'!Tiskanje_naslovov</vt:lpstr>
      <vt:lpstr>'Vodni promet'!Tiskanje_naslovov</vt:lpstr>
      <vt:lpstr>'Železniški promet'!Tiskanje_naslovov</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Damijan Žagavec</dc:creator>
  <cp:lastModifiedBy>Matjaž Vrčko</cp:lastModifiedBy>
  <cp:lastPrinted>2016-08-31T13:23:10Z</cp:lastPrinted>
  <dcterms:created xsi:type="dcterms:W3CDTF">2015-04-17T07:18:00Z</dcterms:created>
  <dcterms:modified xsi:type="dcterms:W3CDTF">2016-09-13T12:12:32Z</dcterms:modified>
</cp:coreProperties>
</file>